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lp00696.BLUE\Desktop\"/>
    </mc:Choice>
  </mc:AlternateContent>
  <bookViews>
    <workbookView xWindow="240" yWindow="240" windowWidth="25284" windowHeight="15360"/>
  </bookViews>
  <sheets>
    <sheet name="FLPA Proposed Budget" sheetId="18" r:id="rId1"/>
    <sheet name="FLPA Expense Log" sheetId="19" r:id="rId2"/>
    <sheet name="Macro" sheetId="20" state="hidden" r:id="rId3"/>
    <sheet name="Inputs Foreign Template" sheetId="11" state="hidden" r:id="rId4"/>
    <sheet name="Inputs USD Template" sheetId="12" state="hidden" r:id="rId5"/>
    <sheet name="&lt;&lt;DO NOT TOUCH" sheetId="14" state="hidden" r:id="rId6"/>
    <sheet name="Hub" sheetId="1" state="hidden" r:id="rId7"/>
    <sheet name="DO NOT TOUCH&gt;&gt;" sheetId="15" state="hidden" r:id="rId8"/>
  </sheets>
  <externalReferences>
    <externalReference r:id="rId9"/>
  </externalReferences>
  <definedNames>
    <definedName name="Activity_Entrance_Fees">Macro!$A$2:$A$13</definedName>
    <definedName name="ExpenseCategories">[1]Macro!$A$2:$A$9</definedName>
    <definedName name="Expenses">Macro!$A$2:$A$14</definedName>
    <definedName name="TimingCats">Macro!$A$21:$A$22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18" l="1"/>
  <c r="C13" i="18"/>
  <c r="B44" i="18"/>
  <c r="C33" i="18"/>
  <c r="C34" i="18"/>
  <c r="C16" i="18"/>
  <c r="C17" i="18"/>
  <c r="F15" i="18"/>
  <c r="C36" i="18"/>
  <c r="C19" i="18"/>
  <c r="F16" i="18"/>
  <c r="C35" i="18"/>
  <c r="C18" i="18"/>
  <c r="F17" i="18"/>
  <c r="C29" i="18"/>
  <c r="C14" i="18"/>
  <c r="F18" i="18"/>
  <c r="C30" i="18"/>
  <c r="C15" i="18"/>
  <c r="F19" i="18"/>
  <c r="C37" i="18"/>
  <c r="C20" i="18"/>
  <c r="C42" i="18"/>
  <c r="C43" i="18"/>
  <c r="F20" i="18"/>
  <c r="C31" i="18"/>
  <c r="F23" i="18"/>
  <c r="C32" i="18"/>
  <c r="F24" i="18"/>
  <c r="F28" i="18"/>
  <c r="C6" i="19"/>
  <c r="AC4" i="19"/>
  <c r="D7" i="19"/>
  <c r="AC5" i="19"/>
  <c r="E7" i="19"/>
  <c r="AC12" i="19"/>
  <c r="F7" i="19"/>
  <c r="AC13" i="19"/>
  <c r="G7" i="19"/>
  <c r="AC6" i="19"/>
  <c r="H7" i="19"/>
  <c r="AC7" i="19"/>
  <c r="I7" i="19"/>
  <c r="AC8" i="19"/>
  <c r="J7" i="19"/>
  <c r="AC9" i="19"/>
  <c r="K7" i="19"/>
  <c r="AC10" i="19"/>
  <c r="L7" i="19"/>
  <c r="AC11" i="19"/>
  <c r="M7" i="19"/>
  <c r="AC15" i="19"/>
  <c r="N7" i="19"/>
  <c r="AC14" i="19"/>
  <c r="O7" i="19"/>
  <c r="AC16" i="19"/>
  <c r="P7" i="19"/>
  <c r="C7" i="19"/>
  <c r="C8" i="19"/>
  <c r="F3" i="19"/>
  <c r="F2" i="19"/>
  <c r="F1" i="19"/>
  <c r="A40" i="11"/>
  <c r="O40" i="11"/>
  <c r="Z38" i="1"/>
  <c r="A44" i="11"/>
  <c r="O44" i="11"/>
  <c r="Z42" i="1"/>
  <c r="A49" i="11"/>
  <c r="O49" i="11"/>
  <c r="Z47" i="1"/>
  <c r="A28" i="12"/>
  <c r="O28" i="12"/>
  <c r="AA29" i="1"/>
  <c r="A46" i="11"/>
  <c r="N46" i="11"/>
  <c r="X44" i="1"/>
  <c r="N49" i="11"/>
  <c r="X47" i="1"/>
  <c r="A38" i="11"/>
  <c r="M38" i="11"/>
  <c r="V36" i="1"/>
  <c r="A43" i="11"/>
  <c r="M43" i="11"/>
  <c r="V41" i="1"/>
  <c r="A36" i="11"/>
  <c r="L36" i="11"/>
  <c r="T34" i="1"/>
  <c r="L44" i="11"/>
  <c r="T42" i="1"/>
  <c r="A45" i="11"/>
  <c r="L45" i="11"/>
  <c r="T43" i="1"/>
  <c r="A42" i="11"/>
  <c r="K42" i="11"/>
  <c r="R40" i="1"/>
  <c r="K49" i="11"/>
  <c r="J38" i="11"/>
  <c r="A39" i="11"/>
  <c r="J39" i="11"/>
  <c r="P37" i="1"/>
  <c r="A32" i="11"/>
  <c r="I32" i="11"/>
  <c r="N30" i="1"/>
  <c r="I40" i="11"/>
  <c r="N38" i="1"/>
  <c r="A48" i="11"/>
  <c r="I48" i="11"/>
  <c r="N46" i="1"/>
  <c r="H38" i="11"/>
  <c r="L36" i="1"/>
  <c r="H43" i="11"/>
  <c r="L41" i="1"/>
  <c r="A34" i="11"/>
  <c r="G34" i="11"/>
  <c r="A31" i="11"/>
  <c r="F31" i="11"/>
  <c r="H29" i="1"/>
  <c r="F36" i="11"/>
  <c r="F44" i="11"/>
  <c r="H42" i="1"/>
  <c r="A47" i="11"/>
  <c r="F47" i="11"/>
  <c r="H45" i="1"/>
  <c r="E36" i="11"/>
  <c r="F34" i="1"/>
  <c r="E44" i="11"/>
  <c r="F42" i="1"/>
  <c r="E49" i="11"/>
  <c r="F47" i="1"/>
  <c r="D38" i="11"/>
  <c r="A41" i="11"/>
  <c r="D41" i="11"/>
  <c r="D39" i="1"/>
  <c r="D49" i="11"/>
  <c r="D47" i="1"/>
  <c r="C36" i="11"/>
  <c r="B34" i="1"/>
  <c r="C39" i="11"/>
  <c r="B37" i="1"/>
  <c r="C44" i="11"/>
  <c r="B42" i="1"/>
  <c r="A20" i="11"/>
  <c r="O20" i="11"/>
  <c r="Z17" i="1"/>
  <c r="A24" i="11"/>
  <c r="N24" i="11"/>
  <c r="X21" i="1"/>
  <c r="A15" i="11"/>
  <c r="M15" i="11"/>
  <c r="V12" i="1"/>
  <c r="A18" i="11"/>
  <c r="M18" i="11"/>
  <c r="V15" i="1"/>
  <c r="A26" i="11"/>
  <c r="M26" i="11"/>
  <c r="V23" i="1"/>
  <c r="L18" i="11"/>
  <c r="T15" i="1"/>
  <c r="L26" i="11"/>
  <c r="T23" i="1"/>
  <c r="A17" i="11"/>
  <c r="K17" i="11"/>
  <c r="R14" i="1"/>
  <c r="A22" i="11"/>
  <c r="K22" i="11"/>
  <c r="J18" i="11"/>
  <c r="P15" i="1"/>
  <c r="A21" i="11"/>
  <c r="J21" i="11"/>
  <c r="P18" i="1"/>
  <c r="J24" i="11"/>
  <c r="P21" i="1"/>
  <c r="A16" i="11"/>
  <c r="I16" i="11"/>
  <c r="N13" i="1"/>
  <c r="I17" i="11"/>
  <c r="N14" i="1"/>
  <c r="I20" i="11"/>
  <c r="N17" i="1"/>
  <c r="I24" i="11"/>
  <c r="N21" i="1"/>
  <c r="A25" i="11"/>
  <c r="I25" i="11"/>
  <c r="N22" i="1"/>
  <c r="H15" i="11"/>
  <c r="L12" i="1"/>
  <c r="H18" i="11"/>
  <c r="L15" i="1"/>
  <c r="H22" i="11"/>
  <c r="A23" i="11"/>
  <c r="H23" i="11"/>
  <c r="L20" i="1"/>
  <c r="H26" i="11"/>
  <c r="G18" i="11"/>
  <c r="G21" i="11"/>
  <c r="J18" i="1"/>
  <c r="G22" i="11"/>
  <c r="J19" i="1"/>
  <c r="G26" i="11"/>
  <c r="J23" i="1"/>
  <c r="F17" i="11"/>
  <c r="H14" i="1"/>
  <c r="F18" i="11"/>
  <c r="H15" i="1"/>
  <c r="F22" i="11"/>
  <c r="H19" i="1"/>
  <c r="F25" i="11"/>
  <c r="H22" i="1"/>
  <c r="F26" i="11"/>
  <c r="H23" i="1"/>
  <c r="E16" i="11"/>
  <c r="F13" i="1"/>
  <c r="E17" i="11"/>
  <c r="F14" i="1"/>
  <c r="E20" i="11"/>
  <c r="E24" i="11"/>
  <c r="F21" i="1"/>
  <c r="E25" i="11"/>
  <c r="F22" i="1"/>
  <c r="D16" i="11"/>
  <c r="D13" i="1"/>
  <c r="A19" i="11"/>
  <c r="D19" i="11"/>
  <c r="D16" i="1"/>
  <c r="D20" i="11"/>
  <c r="D17" i="1"/>
  <c r="D24" i="11"/>
  <c r="D21" i="1"/>
  <c r="C15" i="11"/>
  <c r="C16" i="11"/>
  <c r="B13" i="1"/>
  <c r="C20" i="11"/>
  <c r="B17" i="1"/>
  <c r="C23" i="11"/>
  <c r="B20" i="1"/>
  <c r="C24" i="11"/>
  <c r="B21" i="1"/>
  <c r="N6" i="19"/>
  <c r="N8" i="19"/>
  <c r="J27" i="19"/>
  <c r="J28" i="19"/>
  <c r="J29" i="19"/>
  <c r="J30" i="19"/>
  <c r="J26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J107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33" i="19"/>
  <c r="J134" i="19"/>
  <c r="D6" i="19"/>
  <c r="E6" i="19"/>
  <c r="F6" i="19"/>
  <c r="G6" i="19"/>
  <c r="H6" i="19"/>
  <c r="I6" i="19"/>
  <c r="J6" i="19"/>
  <c r="K6" i="19"/>
  <c r="L6" i="19"/>
  <c r="M6" i="19"/>
  <c r="D8" i="19"/>
  <c r="C10" i="12"/>
  <c r="E8" i="19"/>
  <c r="F8" i="19"/>
  <c r="E10" i="12"/>
  <c r="G8" i="19"/>
  <c r="H8" i="19"/>
  <c r="G10" i="12"/>
  <c r="I8" i="19"/>
  <c r="J8" i="19"/>
  <c r="I10" i="12"/>
  <c r="K8" i="19"/>
  <c r="L8" i="19"/>
  <c r="K10" i="12"/>
  <c r="M8" i="19"/>
  <c r="O8" i="19"/>
  <c r="N11" i="11"/>
  <c r="P8" i="19"/>
  <c r="P9" i="19"/>
  <c r="E2" i="1"/>
  <c r="E1" i="1"/>
  <c r="F1" i="11"/>
  <c r="F2" i="12"/>
  <c r="F1" i="12"/>
  <c r="D10" i="12"/>
  <c r="F10" i="12"/>
  <c r="H10" i="12"/>
  <c r="J10" i="12"/>
  <c r="L10" i="12"/>
  <c r="M10" i="12"/>
  <c r="N10" i="12"/>
  <c r="O10" i="12"/>
  <c r="P10" i="12"/>
  <c r="D9" i="12"/>
  <c r="E9" i="12"/>
  <c r="F9" i="12"/>
  <c r="G9" i="12"/>
  <c r="H9" i="12"/>
  <c r="I9" i="12"/>
  <c r="J9" i="12"/>
  <c r="K9" i="12"/>
  <c r="L9" i="12"/>
  <c r="M9" i="12"/>
  <c r="N9" i="12"/>
  <c r="O9" i="12"/>
  <c r="C9" i="12"/>
  <c r="D11" i="11"/>
  <c r="E11" i="11"/>
  <c r="F11" i="11"/>
  <c r="G11" i="11"/>
  <c r="H11" i="11"/>
  <c r="I11" i="11"/>
  <c r="J11" i="11"/>
  <c r="K11" i="11"/>
  <c r="L11" i="11"/>
  <c r="M11" i="11"/>
  <c r="O11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C10" i="11"/>
  <c r="G135" i="19"/>
  <c r="H135" i="19"/>
  <c r="K25" i="19"/>
  <c r="AB4" i="19"/>
  <c r="AD4" i="19"/>
  <c r="K26" i="19"/>
  <c r="AB5" i="19"/>
  <c r="AD5" i="19"/>
  <c r="K27" i="19"/>
  <c r="AB6" i="19"/>
  <c r="AD6" i="19"/>
  <c r="K28" i="19"/>
  <c r="AB7" i="19"/>
  <c r="AD7" i="19"/>
  <c r="K29" i="19"/>
  <c r="AB8" i="19"/>
  <c r="AD8" i="19"/>
  <c r="K30" i="19"/>
  <c r="AB9" i="19"/>
  <c r="AD9" i="19"/>
  <c r="K31" i="19"/>
  <c r="AB10" i="19"/>
  <c r="AD10" i="19"/>
  <c r="K32" i="19"/>
  <c r="AB11" i="19"/>
  <c r="AD11" i="19"/>
  <c r="K33" i="19"/>
  <c r="AB12" i="19"/>
  <c r="AD12" i="19"/>
  <c r="K34" i="19"/>
  <c r="AB13" i="19"/>
  <c r="AD13" i="19"/>
  <c r="K35" i="19"/>
  <c r="K36" i="19"/>
  <c r="AB15" i="19"/>
  <c r="AD15" i="19"/>
  <c r="K37" i="19"/>
  <c r="K38" i="19"/>
  <c r="AC17" i="19"/>
  <c r="K39" i="19"/>
  <c r="AB18" i="19"/>
  <c r="AC18" i="19"/>
  <c r="AD18" i="19"/>
  <c r="K40" i="19"/>
  <c r="K41" i="19"/>
  <c r="K42" i="19"/>
  <c r="K43" i="19"/>
  <c r="K44" i="19"/>
  <c r="K45" i="19"/>
  <c r="AB24" i="19"/>
  <c r="AC24" i="19"/>
  <c r="AD24" i="19"/>
  <c r="K46" i="19"/>
  <c r="AB25" i="19"/>
  <c r="AC25" i="19"/>
  <c r="AD25" i="19"/>
  <c r="K47" i="19"/>
  <c r="AB26" i="19"/>
  <c r="AC26" i="19"/>
  <c r="AD26" i="19"/>
  <c r="K48" i="19"/>
  <c r="K58" i="19"/>
  <c r="K59" i="19"/>
  <c r="K60" i="19"/>
  <c r="K61" i="19"/>
  <c r="K49" i="19"/>
  <c r="K50" i="19"/>
  <c r="K51" i="19"/>
  <c r="K52" i="19"/>
  <c r="K53" i="19"/>
  <c r="K54" i="19"/>
  <c r="K55" i="19"/>
  <c r="K56" i="19"/>
  <c r="K57" i="19"/>
  <c r="K62" i="19"/>
  <c r="K63" i="19"/>
  <c r="K64" i="19"/>
  <c r="K65" i="19"/>
  <c r="K66" i="19"/>
  <c r="K67" i="19"/>
  <c r="K68" i="19"/>
  <c r="K69" i="19"/>
  <c r="K70" i="19"/>
  <c r="K71" i="19"/>
  <c r="K72" i="19"/>
  <c r="K73" i="19"/>
  <c r="K74" i="19"/>
  <c r="K75" i="19"/>
  <c r="K76" i="19"/>
  <c r="K77" i="19"/>
  <c r="K78" i="19"/>
  <c r="K79" i="19"/>
  <c r="K80" i="19"/>
  <c r="K81" i="19"/>
  <c r="K82" i="19"/>
  <c r="K83" i="19"/>
  <c r="K84" i="19"/>
  <c r="K85" i="19"/>
  <c r="K86" i="19"/>
  <c r="K87" i="19"/>
  <c r="K88" i="19"/>
  <c r="K89" i="19"/>
  <c r="K90" i="19"/>
  <c r="K91" i="19"/>
  <c r="K92" i="19"/>
  <c r="K93" i="19"/>
  <c r="K94" i="19"/>
  <c r="K95" i="19"/>
  <c r="K96" i="19"/>
  <c r="K97" i="19"/>
  <c r="K98" i="19"/>
  <c r="K99" i="19"/>
  <c r="K100" i="19"/>
  <c r="K101" i="19"/>
  <c r="K102" i="19"/>
  <c r="K103" i="19"/>
  <c r="K104" i="19"/>
  <c r="K105" i="19"/>
  <c r="K106" i="19"/>
  <c r="K107" i="19"/>
  <c r="K108" i="19"/>
  <c r="K109" i="19"/>
  <c r="K110" i="19"/>
  <c r="K111" i="19"/>
  <c r="K112" i="19"/>
  <c r="K113" i="19"/>
  <c r="K114" i="19"/>
  <c r="K115" i="19"/>
  <c r="K116" i="19"/>
  <c r="K117" i="19"/>
  <c r="K118" i="19"/>
  <c r="K119" i="19"/>
  <c r="K120" i="19"/>
  <c r="K121" i="19"/>
  <c r="K122" i="19"/>
  <c r="K123" i="19"/>
  <c r="K124" i="19"/>
  <c r="K125" i="19"/>
  <c r="K126" i="19"/>
  <c r="K127" i="19"/>
  <c r="K128" i="19"/>
  <c r="K129" i="19"/>
  <c r="K130" i="19"/>
  <c r="K131" i="19"/>
  <c r="K132" i="19"/>
  <c r="K133" i="19"/>
  <c r="K134" i="19"/>
  <c r="AB27" i="19"/>
  <c r="AC27" i="19"/>
  <c r="AD27" i="19"/>
  <c r="AB28" i="19"/>
  <c r="AC28" i="19"/>
  <c r="AD28" i="19"/>
  <c r="AB29" i="19"/>
  <c r="AC29" i="19"/>
  <c r="AD29" i="19"/>
  <c r="AB30" i="19"/>
  <c r="AC30" i="19"/>
  <c r="AD30" i="19"/>
  <c r="AB31" i="19"/>
  <c r="AC31" i="19"/>
  <c r="AD31" i="19"/>
  <c r="AB32" i="19"/>
  <c r="AC32" i="19"/>
  <c r="AD32" i="19"/>
  <c r="AB33" i="19"/>
  <c r="AC33" i="19"/>
  <c r="AD33" i="19"/>
  <c r="AB34" i="19"/>
  <c r="AC34" i="19"/>
  <c r="AB35" i="19"/>
  <c r="AC35" i="19"/>
  <c r="AD35" i="19"/>
  <c r="AB36" i="19"/>
  <c r="AC36" i="19"/>
  <c r="AB37" i="19"/>
  <c r="AC37" i="19"/>
  <c r="AB38" i="19"/>
  <c r="AC38" i="19"/>
  <c r="AD38" i="19"/>
  <c r="R47" i="1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A103" i="19"/>
  <c r="A104" i="19"/>
  <c r="A105" i="19"/>
  <c r="A106" i="19"/>
  <c r="A107" i="19"/>
  <c r="A108" i="19"/>
  <c r="A109" i="19"/>
  <c r="A110" i="19"/>
  <c r="A111" i="19"/>
  <c r="A112" i="19"/>
  <c r="A113" i="19"/>
  <c r="A114" i="19"/>
  <c r="A115" i="19"/>
  <c r="A116" i="19"/>
  <c r="A117" i="19"/>
  <c r="A118" i="19"/>
  <c r="A119" i="19"/>
  <c r="A120" i="19"/>
  <c r="A121" i="19"/>
  <c r="A122" i="19"/>
  <c r="A123" i="19"/>
  <c r="A124" i="19"/>
  <c r="A125" i="19"/>
  <c r="A126" i="19"/>
  <c r="A127" i="19"/>
  <c r="A128" i="19"/>
  <c r="A129" i="19"/>
  <c r="A130" i="19"/>
  <c r="A131" i="19"/>
  <c r="A132" i="19"/>
  <c r="A133" i="19"/>
  <c r="A134" i="19"/>
  <c r="L49" i="11"/>
  <c r="T47" i="1"/>
  <c r="A14" i="12"/>
  <c r="A15" i="12"/>
  <c r="M15" i="12"/>
  <c r="W14" i="1"/>
  <c r="A16" i="12"/>
  <c r="I16" i="12"/>
  <c r="O15" i="1"/>
  <c r="A17" i="12"/>
  <c r="J17" i="12"/>
  <c r="Q16" i="1"/>
  <c r="A18" i="12"/>
  <c r="A19" i="12"/>
  <c r="O19" i="12"/>
  <c r="AA18" i="1"/>
  <c r="A20" i="12"/>
  <c r="H20" i="12"/>
  <c r="M19" i="1"/>
  <c r="A21" i="12"/>
  <c r="L21" i="12"/>
  <c r="U20" i="1"/>
  <c r="A22" i="12"/>
  <c r="A23" i="12"/>
  <c r="M23" i="12"/>
  <c r="W22" i="1"/>
  <c r="A24" i="12"/>
  <c r="M24" i="12"/>
  <c r="W23" i="1"/>
  <c r="H28" i="12"/>
  <c r="M29" i="1"/>
  <c r="A29" i="12"/>
  <c r="A30" i="12"/>
  <c r="L30" i="12"/>
  <c r="U31" i="1"/>
  <c r="A31" i="12"/>
  <c r="N31" i="12"/>
  <c r="Y32" i="1"/>
  <c r="A32" i="12"/>
  <c r="O32" i="12"/>
  <c r="AA33" i="1"/>
  <c r="A33" i="12"/>
  <c r="A34" i="12"/>
  <c r="L34" i="12"/>
  <c r="U35" i="1"/>
  <c r="A35" i="12"/>
  <c r="O35" i="12"/>
  <c r="AA36" i="1"/>
  <c r="A36" i="12"/>
  <c r="M36" i="12"/>
  <c r="W37" i="1"/>
  <c r="A37" i="12"/>
  <c r="A38" i="12"/>
  <c r="N38" i="12"/>
  <c r="Y39" i="1"/>
  <c r="A39" i="12"/>
  <c r="N39" i="12"/>
  <c r="Y40" i="1"/>
  <c r="A40" i="12"/>
  <c r="O40" i="12"/>
  <c r="AA41" i="1"/>
  <c r="A41" i="12"/>
  <c r="A42" i="12"/>
  <c r="L42" i="12"/>
  <c r="U43" i="1"/>
  <c r="A43" i="12"/>
  <c r="O43" i="12"/>
  <c r="AA44" i="1"/>
  <c r="A44" i="12"/>
  <c r="K44" i="12"/>
  <c r="S45" i="1"/>
  <c r="A45" i="12"/>
  <c r="A46" i="12"/>
  <c r="H46" i="12"/>
  <c r="M47" i="1"/>
  <c r="A13" i="12"/>
  <c r="J13" i="12"/>
  <c r="A33" i="11"/>
  <c r="A35" i="11"/>
  <c r="A37" i="11"/>
  <c r="G39" i="11"/>
  <c r="J37" i="1"/>
  <c r="M46" i="11"/>
  <c r="V44" i="1"/>
  <c r="O24" i="11"/>
  <c r="Z21" i="1"/>
  <c r="N25" i="11"/>
  <c r="X22" i="1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C39" i="18"/>
  <c r="C40" i="18"/>
  <c r="C41" i="18"/>
  <c r="C93" i="18"/>
  <c r="C101" i="18"/>
  <c r="C54" i="18"/>
  <c r="C49" i="18"/>
  <c r="C38" i="18"/>
  <c r="C28" i="18"/>
  <c r="C27" i="18"/>
  <c r="C26" i="18"/>
  <c r="C22" i="18"/>
  <c r="C21" i="18"/>
  <c r="C59" i="18"/>
  <c r="C99" i="18"/>
  <c r="C44" i="18"/>
  <c r="C23" i="18"/>
  <c r="J135" i="19"/>
  <c r="K135" i="19"/>
  <c r="C100" i="18"/>
  <c r="C58" i="18"/>
  <c r="C98" i="18"/>
  <c r="C102" i="18"/>
  <c r="C60" i="18"/>
  <c r="H34" i="1"/>
  <c r="P36" i="1"/>
  <c r="D36" i="1"/>
  <c r="F17" i="1"/>
  <c r="R19" i="1"/>
  <c r="L19" i="1"/>
  <c r="L23" i="1"/>
  <c r="B6" i="11"/>
  <c r="B6" i="12"/>
  <c r="AE24" i="1"/>
  <c r="A5" i="1"/>
  <c r="C62" i="18"/>
  <c r="C11" i="11"/>
  <c r="F2" i="11"/>
  <c r="D24" i="12"/>
  <c r="E23" i="1"/>
  <c r="E13" i="12"/>
  <c r="G12" i="1"/>
  <c r="H24" i="12"/>
  <c r="M23" i="1"/>
  <c r="J24" i="12"/>
  <c r="Q23" i="1"/>
  <c r="K16" i="12"/>
  <c r="S15" i="1"/>
  <c r="D43" i="12"/>
  <c r="E44" i="1"/>
  <c r="D16" i="12"/>
  <c r="E15" i="1"/>
  <c r="D36" i="12"/>
  <c r="E37" i="1"/>
  <c r="E31" i="12"/>
  <c r="G32" i="1"/>
  <c r="G44" i="12"/>
  <c r="K45" i="1"/>
  <c r="K36" i="12"/>
  <c r="S37" i="1"/>
  <c r="L43" i="12"/>
  <c r="U44" i="1"/>
  <c r="E21" i="12"/>
  <c r="G20" i="1"/>
  <c r="I20" i="12"/>
  <c r="O19" i="1"/>
  <c r="M16" i="12"/>
  <c r="W15" i="1"/>
  <c r="N16" i="12"/>
  <c r="Y15" i="1"/>
  <c r="I28" i="12"/>
  <c r="O29" i="1"/>
  <c r="J43" i="12"/>
  <c r="Q44" i="1"/>
  <c r="K28" i="12"/>
  <c r="S29" i="1"/>
  <c r="O44" i="12"/>
  <c r="AA45" i="1"/>
  <c r="E16" i="12"/>
  <c r="G15" i="1"/>
  <c r="G20" i="12"/>
  <c r="K19" i="1"/>
  <c r="L17" i="12"/>
  <c r="U16" i="1"/>
  <c r="H36" i="12"/>
  <c r="M37" i="1"/>
  <c r="D19" i="12"/>
  <c r="E18" i="1"/>
  <c r="E23" i="12"/>
  <c r="F19" i="12"/>
  <c r="I18" i="1"/>
  <c r="G23" i="12"/>
  <c r="K22" i="1"/>
  <c r="G15" i="12"/>
  <c r="K14" i="1"/>
  <c r="M19" i="12"/>
  <c r="W18" i="1"/>
  <c r="O15" i="12"/>
  <c r="AA14" i="1"/>
  <c r="H42" i="12"/>
  <c r="M43" i="1"/>
  <c r="F15" i="12"/>
  <c r="I14" i="1"/>
  <c r="G34" i="12"/>
  <c r="K35" i="1"/>
  <c r="C24" i="12"/>
  <c r="C23" i="1"/>
  <c r="D23" i="12"/>
  <c r="E22" i="1"/>
  <c r="D15" i="12"/>
  <c r="E14" i="1"/>
  <c r="E20" i="12"/>
  <c r="G19" i="1"/>
  <c r="G19" i="12"/>
  <c r="K18" i="1"/>
  <c r="H23" i="12"/>
  <c r="M22" i="1"/>
  <c r="H16" i="12"/>
  <c r="M15" i="1"/>
  <c r="J20" i="12"/>
  <c r="Q19" i="1"/>
  <c r="C42" i="12"/>
  <c r="C43" i="1"/>
  <c r="D35" i="12"/>
  <c r="E36" i="1"/>
  <c r="E30" i="12"/>
  <c r="G31" i="1"/>
  <c r="F38" i="12"/>
  <c r="I39" i="1"/>
  <c r="H35" i="12"/>
  <c r="M36" i="1"/>
  <c r="I44" i="12"/>
  <c r="O45" i="1"/>
  <c r="J38" i="12"/>
  <c r="Q39" i="1"/>
  <c r="L35" i="12"/>
  <c r="U36" i="1"/>
  <c r="O36" i="12"/>
  <c r="AA37" i="1"/>
  <c r="H19" i="12"/>
  <c r="M18" i="1"/>
  <c r="K19" i="12"/>
  <c r="S18" i="1"/>
  <c r="E38" i="12"/>
  <c r="G39" i="1"/>
  <c r="J46" i="12"/>
  <c r="Q47" i="1"/>
  <c r="J30" i="12"/>
  <c r="Q31" i="1"/>
  <c r="L38" i="12"/>
  <c r="U39" i="1"/>
  <c r="N46" i="12"/>
  <c r="Y47" i="1"/>
  <c r="N30" i="12"/>
  <c r="Y31" i="1"/>
  <c r="C15" i="12"/>
  <c r="C14" i="1"/>
  <c r="D20" i="12"/>
  <c r="E19" i="1"/>
  <c r="E24" i="12"/>
  <c r="G23" i="1"/>
  <c r="E17" i="12"/>
  <c r="G16" i="1"/>
  <c r="F23" i="12"/>
  <c r="I22" i="1"/>
  <c r="G24" i="12"/>
  <c r="K23" i="1"/>
  <c r="G16" i="12"/>
  <c r="K15" i="1"/>
  <c r="H13" i="12"/>
  <c r="M12" i="1"/>
  <c r="K24" i="12"/>
  <c r="S23" i="1"/>
  <c r="O23" i="12"/>
  <c r="AA22" i="1"/>
  <c r="C34" i="12"/>
  <c r="C35" i="1"/>
  <c r="D44" i="12"/>
  <c r="E45" i="1"/>
  <c r="D28" i="12"/>
  <c r="E29" i="1"/>
  <c r="E46" i="12"/>
  <c r="G47" i="1"/>
  <c r="F30" i="12"/>
  <c r="I36" i="12"/>
  <c r="O37" i="1"/>
  <c r="J35" i="12"/>
  <c r="Q36" i="1"/>
  <c r="O45" i="12"/>
  <c r="AA46" i="1"/>
  <c r="K45" i="12"/>
  <c r="S46" i="1"/>
  <c r="D45" i="12"/>
  <c r="E46" i="1"/>
  <c r="J45" i="12"/>
  <c r="Q46" i="1"/>
  <c r="O41" i="12"/>
  <c r="AA42" i="1"/>
  <c r="D41" i="12"/>
  <c r="E42" i="1"/>
  <c r="N41" i="12"/>
  <c r="Y42" i="1"/>
  <c r="L41" i="12"/>
  <c r="U42" i="1"/>
  <c r="J41" i="12"/>
  <c r="Q42" i="1"/>
  <c r="H41" i="12"/>
  <c r="O37" i="12"/>
  <c r="AA38" i="1"/>
  <c r="D37" i="12"/>
  <c r="E38" i="1"/>
  <c r="N37" i="12"/>
  <c r="Y38" i="1"/>
  <c r="L37" i="12"/>
  <c r="U38" i="1"/>
  <c r="J37" i="12"/>
  <c r="Q38" i="1"/>
  <c r="H37" i="12"/>
  <c r="M38" i="1"/>
  <c r="O33" i="12"/>
  <c r="AA34" i="1"/>
  <c r="H33" i="12"/>
  <c r="M34" i="1"/>
  <c r="D33" i="12"/>
  <c r="E34" i="1"/>
  <c r="N33" i="12"/>
  <c r="Y34" i="1"/>
  <c r="L33" i="12"/>
  <c r="U34" i="1"/>
  <c r="J33" i="12"/>
  <c r="Q34" i="1"/>
  <c r="E33" i="12"/>
  <c r="G34" i="1"/>
  <c r="O29" i="12"/>
  <c r="AA30" i="1"/>
  <c r="H29" i="12"/>
  <c r="M30" i="1"/>
  <c r="D29" i="12"/>
  <c r="N29" i="12"/>
  <c r="Y30" i="1"/>
  <c r="L29" i="12"/>
  <c r="U30" i="1"/>
  <c r="J29" i="12"/>
  <c r="Q30" i="1"/>
  <c r="E29" i="12"/>
  <c r="G30" i="1"/>
  <c r="N22" i="12"/>
  <c r="Y21" i="1"/>
  <c r="M22" i="12"/>
  <c r="W21" i="1"/>
  <c r="K22" i="12"/>
  <c r="S21" i="1"/>
  <c r="N18" i="12"/>
  <c r="Y17" i="1"/>
  <c r="M18" i="12"/>
  <c r="W17" i="1"/>
  <c r="K18" i="12"/>
  <c r="S17" i="1"/>
  <c r="N14" i="12"/>
  <c r="Y13" i="1"/>
  <c r="M14" i="12"/>
  <c r="W13" i="1"/>
  <c r="K14" i="12"/>
  <c r="S13" i="1"/>
  <c r="I14" i="12"/>
  <c r="O13" i="1"/>
  <c r="C18" i="12"/>
  <c r="J14" i="12"/>
  <c r="Q13" i="1"/>
  <c r="C45" i="12"/>
  <c r="C46" i="1"/>
  <c r="C37" i="12"/>
  <c r="C38" i="1"/>
  <c r="C29" i="12"/>
  <c r="F41" i="12"/>
  <c r="I42" i="1"/>
  <c r="F33" i="12"/>
  <c r="I34" i="1"/>
  <c r="L45" i="12"/>
  <c r="U46" i="1"/>
  <c r="M37" i="12"/>
  <c r="W38" i="1"/>
  <c r="M29" i="12"/>
  <c r="W30" i="1"/>
  <c r="C17" i="12"/>
  <c r="C16" i="1"/>
  <c r="F22" i="12"/>
  <c r="I21" i="1"/>
  <c r="F18" i="12"/>
  <c r="I17" i="1"/>
  <c r="F14" i="12"/>
  <c r="I13" i="1"/>
  <c r="L22" i="12"/>
  <c r="U21" i="1"/>
  <c r="L14" i="12"/>
  <c r="U13" i="1"/>
  <c r="O14" i="12"/>
  <c r="AA13" i="1"/>
  <c r="I41" i="12"/>
  <c r="O42" i="1"/>
  <c r="K41" i="12"/>
  <c r="S42" i="1"/>
  <c r="N45" i="12"/>
  <c r="Y46" i="1"/>
  <c r="K13" i="12"/>
  <c r="S12" i="1"/>
  <c r="O13" i="12"/>
  <c r="AA12" i="1"/>
  <c r="H43" i="12"/>
  <c r="M44" i="1"/>
  <c r="F43" i="12"/>
  <c r="I44" i="1"/>
  <c r="E43" i="12"/>
  <c r="G44" i="1"/>
  <c r="C43" i="12"/>
  <c r="C44" i="1"/>
  <c r="M43" i="12"/>
  <c r="W44" i="1"/>
  <c r="K43" i="12"/>
  <c r="S44" i="1"/>
  <c r="I43" i="12"/>
  <c r="O44" i="1"/>
  <c r="G43" i="12"/>
  <c r="K44" i="1"/>
  <c r="F39" i="12"/>
  <c r="I40" i="1"/>
  <c r="E39" i="12"/>
  <c r="G40" i="1"/>
  <c r="C39" i="12"/>
  <c r="C40" i="1"/>
  <c r="M39" i="12"/>
  <c r="W40" i="1"/>
  <c r="K39" i="12"/>
  <c r="S40" i="1"/>
  <c r="I39" i="12"/>
  <c r="O40" i="1"/>
  <c r="G39" i="12"/>
  <c r="K40" i="1"/>
  <c r="G35" i="12"/>
  <c r="K36" i="1"/>
  <c r="F35" i="12"/>
  <c r="I36" i="1"/>
  <c r="E35" i="12"/>
  <c r="G36" i="1"/>
  <c r="C35" i="12"/>
  <c r="C36" i="1"/>
  <c r="M35" i="12"/>
  <c r="W36" i="1"/>
  <c r="K35" i="12"/>
  <c r="S36" i="1"/>
  <c r="I35" i="12"/>
  <c r="O36" i="1"/>
  <c r="G31" i="12"/>
  <c r="K32" i="1"/>
  <c r="F31" i="12"/>
  <c r="I32" i="1"/>
  <c r="C31" i="12"/>
  <c r="C32" i="1"/>
  <c r="M31" i="12"/>
  <c r="W32" i="1"/>
  <c r="K31" i="12"/>
  <c r="S32" i="1"/>
  <c r="I31" i="12"/>
  <c r="O32" i="1"/>
  <c r="O24" i="12"/>
  <c r="AA23" i="1"/>
  <c r="L24" i="12"/>
  <c r="U23" i="1"/>
  <c r="I24" i="12"/>
  <c r="O23" i="1"/>
  <c r="O20" i="12"/>
  <c r="AA19" i="1"/>
  <c r="L20" i="12"/>
  <c r="U19" i="1"/>
  <c r="O16" i="12"/>
  <c r="AA15" i="1"/>
  <c r="L16" i="12"/>
  <c r="U15" i="1"/>
  <c r="C23" i="12"/>
  <c r="C22" i="1"/>
  <c r="C20" i="12"/>
  <c r="C19" i="1"/>
  <c r="C16" i="12"/>
  <c r="C15" i="1"/>
  <c r="C13" i="12"/>
  <c r="C12" i="1"/>
  <c r="D22" i="12"/>
  <c r="E21" i="1"/>
  <c r="D18" i="12"/>
  <c r="E17" i="1"/>
  <c r="D14" i="12"/>
  <c r="E13" i="1"/>
  <c r="E19" i="12"/>
  <c r="G18" i="1"/>
  <c r="E15" i="12"/>
  <c r="G14" i="1"/>
  <c r="F21" i="12"/>
  <c r="I20" i="1"/>
  <c r="F17" i="12"/>
  <c r="I16" i="1"/>
  <c r="F13" i="12"/>
  <c r="I12" i="1"/>
  <c r="G22" i="12"/>
  <c r="K21" i="1"/>
  <c r="G18" i="12"/>
  <c r="K17" i="1"/>
  <c r="G14" i="12"/>
  <c r="K13" i="1"/>
  <c r="H22" i="12"/>
  <c r="M21" i="1"/>
  <c r="H18" i="12"/>
  <c r="M17" i="1"/>
  <c r="H15" i="12"/>
  <c r="M14" i="1"/>
  <c r="I23" i="12"/>
  <c r="O22" i="1"/>
  <c r="I19" i="12"/>
  <c r="O18" i="1"/>
  <c r="I15" i="12"/>
  <c r="O14" i="1"/>
  <c r="J22" i="12"/>
  <c r="Q21" i="1"/>
  <c r="K23" i="12"/>
  <c r="S22" i="1"/>
  <c r="K15" i="12"/>
  <c r="S14" i="1"/>
  <c r="L13" i="12"/>
  <c r="U12" i="1"/>
  <c r="N20" i="12"/>
  <c r="Y19" i="1"/>
  <c r="N13" i="12"/>
  <c r="Y12" i="1"/>
  <c r="C41" i="12"/>
  <c r="C42" i="1"/>
  <c r="C33" i="12"/>
  <c r="C34" i="1"/>
  <c r="D40" i="12"/>
  <c r="E41" i="1"/>
  <c r="D32" i="12"/>
  <c r="E33" i="1"/>
  <c r="E42" i="12"/>
  <c r="G43" i="1"/>
  <c r="E34" i="12"/>
  <c r="G35" i="1"/>
  <c r="F45" i="12"/>
  <c r="I46" i="1"/>
  <c r="F37" i="12"/>
  <c r="I38" i="1"/>
  <c r="F29" i="12"/>
  <c r="I30" i="1"/>
  <c r="G40" i="12"/>
  <c r="K41" i="1"/>
  <c r="G33" i="12"/>
  <c r="K34" i="1"/>
  <c r="H39" i="12"/>
  <c r="M40" i="1"/>
  <c r="H32" i="12"/>
  <c r="M33" i="1"/>
  <c r="I40" i="12"/>
  <c r="O41" i="1"/>
  <c r="I32" i="12"/>
  <c r="O33" i="1"/>
  <c r="J42" i="12"/>
  <c r="Q43" i="1"/>
  <c r="J34" i="12"/>
  <c r="Q35" i="1"/>
  <c r="K40" i="12"/>
  <c r="S41" i="1"/>
  <c r="K32" i="12"/>
  <c r="S33" i="1"/>
  <c r="M41" i="12"/>
  <c r="W42" i="1"/>
  <c r="M33" i="12"/>
  <c r="W34" i="1"/>
  <c r="N43" i="12"/>
  <c r="Y44" i="1"/>
  <c r="N35" i="12"/>
  <c r="Y36" i="1"/>
  <c r="I22" i="12"/>
  <c r="O21" i="1"/>
  <c r="G37" i="12"/>
  <c r="K38" i="1"/>
  <c r="G29" i="12"/>
  <c r="K30" i="1"/>
  <c r="M45" i="12"/>
  <c r="W46" i="1"/>
  <c r="L44" i="12"/>
  <c r="U45" i="1"/>
  <c r="J44" i="12"/>
  <c r="Q45" i="1"/>
  <c r="N44" i="12"/>
  <c r="Y45" i="1"/>
  <c r="H44" i="12"/>
  <c r="M45" i="1"/>
  <c r="F44" i="12"/>
  <c r="I45" i="1"/>
  <c r="E44" i="12"/>
  <c r="G45" i="1"/>
  <c r="C44" i="12"/>
  <c r="C45" i="1"/>
  <c r="N40" i="12"/>
  <c r="Y41" i="1"/>
  <c r="L40" i="12"/>
  <c r="U41" i="1"/>
  <c r="J40" i="12"/>
  <c r="Q41" i="1"/>
  <c r="H40" i="12"/>
  <c r="M41" i="1"/>
  <c r="F40" i="12"/>
  <c r="I41" i="1"/>
  <c r="E40" i="12"/>
  <c r="G41" i="1"/>
  <c r="C40" i="12"/>
  <c r="C41" i="1"/>
  <c r="N36" i="12"/>
  <c r="Y37" i="1"/>
  <c r="L36" i="12"/>
  <c r="U37" i="1"/>
  <c r="J36" i="12"/>
  <c r="Q37" i="1"/>
  <c r="G36" i="12"/>
  <c r="K37" i="1"/>
  <c r="F36" i="12"/>
  <c r="I37" i="1"/>
  <c r="E36" i="12"/>
  <c r="G37" i="1"/>
  <c r="C36" i="12"/>
  <c r="C37" i="1"/>
  <c r="N32" i="12"/>
  <c r="Y33" i="1"/>
  <c r="L32" i="12"/>
  <c r="U33" i="1"/>
  <c r="J32" i="12"/>
  <c r="Q33" i="1"/>
  <c r="E32" i="12"/>
  <c r="G33" i="1"/>
  <c r="G32" i="12"/>
  <c r="K33" i="1"/>
  <c r="F32" i="12"/>
  <c r="I33" i="1"/>
  <c r="C32" i="12"/>
  <c r="C33" i="1"/>
  <c r="N28" i="12"/>
  <c r="L28" i="12"/>
  <c r="U29" i="1"/>
  <c r="J28" i="12"/>
  <c r="Q29" i="1"/>
  <c r="E28" i="12"/>
  <c r="G29" i="1"/>
  <c r="G28" i="12"/>
  <c r="K29" i="1"/>
  <c r="F28" i="12"/>
  <c r="C28" i="12"/>
  <c r="C29" i="1"/>
  <c r="M21" i="12"/>
  <c r="W20" i="1"/>
  <c r="K21" i="12"/>
  <c r="S20" i="1"/>
  <c r="O21" i="12"/>
  <c r="AA20" i="1"/>
  <c r="I21" i="12"/>
  <c r="M17" i="12"/>
  <c r="W16" i="1"/>
  <c r="K17" i="12"/>
  <c r="S16" i="1"/>
  <c r="O17" i="12"/>
  <c r="AA16" i="1"/>
  <c r="I17" i="12"/>
  <c r="O16" i="1"/>
  <c r="C21" i="12"/>
  <c r="C20" i="1"/>
  <c r="C14" i="12"/>
  <c r="C13" i="1"/>
  <c r="J18" i="12"/>
  <c r="Q17" i="1"/>
  <c r="N21" i="12"/>
  <c r="Y20" i="1"/>
  <c r="O22" i="12"/>
  <c r="AA21" i="1"/>
  <c r="E45" i="12"/>
  <c r="G46" i="1"/>
  <c r="E37" i="12"/>
  <c r="G38" i="1"/>
  <c r="G41" i="12"/>
  <c r="K42" i="1"/>
  <c r="I33" i="12"/>
  <c r="O34" i="1"/>
  <c r="K33" i="12"/>
  <c r="S34" i="1"/>
  <c r="M44" i="12"/>
  <c r="W45" i="1"/>
  <c r="M28" i="12"/>
  <c r="W29" i="1"/>
  <c r="M46" i="12"/>
  <c r="W47" i="1"/>
  <c r="I46" i="12"/>
  <c r="O47" i="1"/>
  <c r="G46" i="12"/>
  <c r="K47" i="1"/>
  <c r="F46" i="12"/>
  <c r="I47" i="1"/>
  <c r="O46" i="12"/>
  <c r="AA47" i="1"/>
  <c r="K46" i="12"/>
  <c r="S47" i="1"/>
  <c r="D46" i="12"/>
  <c r="E47" i="1"/>
  <c r="M42" i="12"/>
  <c r="W43" i="1"/>
  <c r="K42" i="12"/>
  <c r="S43" i="1"/>
  <c r="I42" i="12"/>
  <c r="O43" i="1"/>
  <c r="G42" i="12"/>
  <c r="K43" i="1"/>
  <c r="O42" i="12"/>
  <c r="AA43" i="1"/>
  <c r="D42" i="12"/>
  <c r="E43" i="1"/>
  <c r="M38" i="12"/>
  <c r="W39" i="1"/>
  <c r="K38" i="12"/>
  <c r="S39" i="1"/>
  <c r="I38" i="12"/>
  <c r="O39" i="1"/>
  <c r="O38" i="12"/>
  <c r="AA39" i="1"/>
  <c r="D38" i="12"/>
  <c r="E39" i="1"/>
  <c r="M34" i="12"/>
  <c r="W35" i="1"/>
  <c r="K34" i="12"/>
  <c r="S35" i="1"/>
  <c r="I34" i="12"/>
  <c r="O35" i="1"/>
  <c r="O34" i="12"/>
  <c r="AA35" i="1"/>
  <c r="H34" i="12"/>
  <c r="M35" i="1"/>
  <c r="D34" i="12"/>
  <c r="E35" i="1"/>
  <c r="M30" i="12"/>
  <c r="W31" i="1"/>
  <c r="K30" i="12"/>
  <c r="S31" i="1"/>
  <c r="I30" i="12"/>
  <c r="O31" i="1"/>
  <c r="O30" i="12"/>
  <c r="AA31" i="1"/>
  <c r="H30" i="12"/>
  <c r="M31" i="1"/>
  <c r="D30" i="12"/>
  <c r="E31" i="1"/>
  <c r="L23" i="12"/>
  <c r="U22" i="1"/>
  <c r="N23" i="12"/>
  <c r="Y22" i="1"/>
  <c r="J23" i="12"/>
  <c r="Q22" i="1"/>
  <c r="L19" i="12"/>
  <c r="U18" i="1"/>
  <c r="N19" i="12"/>
  <c r="Y18" i="1"/>
  <c r="J19" i="12"/>
  <c r="Q18" i="1"/>
  <c r="L15" i="12"/>
  <c r="U14" i="1"/>
  <c r="N15" i="12"/>
  <c r="Y14" i="1"/>
  <c r="J15" i="12"/>
  <c r="Q14" i="1"/>
  <c r="C22" i="12"/>
  <c r="C21" i="1"/>
  <c r="C19" i="12"/>
  <c r="C18" i="1"/>
  <c r="D21" i="12"/>
  <c r="E20" i="1"/>
  <c r="D17" i="12"/>
  <c r="E16" i="1"/>
  <c r="D13" i="12"/>
  <c r="E12" i="1"/>
  <c r="E22" i="12"/>
  <c r="G21" i="1"/>
  <c r="E18" i="12"/>
  <c r="G17" i="1"/>
  <c r="E14" i="12"/>
  <c r="G13" i="1"/>
  <c r="F24" i="12"/>
  <c r="I23" i="1"/>
  <c r="F20" i="12"/>
  <c r="I19" i="1"/>
  <c r="F16" i="12"/>
  <c r="I15" i="1"/>
  <c r="G21" i="12"/>
  <c r="K20" i="1"/>
  <c r="G17" i="12"/>
  <c r="K16" i="1"/>
  <c r="G13" i="12"/>
  <c r="K12" i="1"/>
  <c r="H21" i="12"/>
  <c r="M20" i="1"/>
  <c r="H17" i="12"/>
  <c r="M16" i="1"/>
  <c r="H14" i="12"/>
  <c r="M13" i="1"/>
  <c r="I18" i="12"/>
  <c r="O17" i="1"/>
  <c r="I13" i="12"/>
  <c r="J21" i="12"/>
  <c r="Q20" i="1"/>
  <c r="J16" i="12"/>
  <c r="Q15" i="1"/>
  <c r="K20" i="12"/>
  <c r="S19" i="1"/>
  <c r="L18" i="12"/>
  <c r="U17" i="1"/>
  <c r="M20" i="12"/>
  <c r="W19" i="1"/>
  <c r="M13" i="12"/>
  <c r="W12" i="1"/>
  <c r="N24" i="12"/>
  <c r="Y23" i="1"/>
  <c r="N17" i="12"/>
  <c r="Y16" i="1"/>
  <c r="O18" i="12"/>
  <c r="AA17" i="1"/>
  <c r="C46" i="12"/>
  <c r="C47" i="1"/>
  <c r="C38" i="12"/>
  <c r="C39" i="1"/>
  <c r="C30" i="12"/>
  <c r="C31" i="1"/>
  <c r="D39" i="12"/>
  <c r="D31" i="12"/>
  <c r="E32" i="1"/>
  <c r="E41" i="12"/>
  <c r="G42" i="1"/>
  <c r="F42" i="12"/>
  <c r="I43" i="1"/>
  <c r="F34" i="12"/>
  <c r="I35" i="1"/>
  <c r="G45" i="12"/>
  <c r="K46" i="1"/>
  <c r="G38" i="12"/>
  <c r="K39" i="1"/>
  <c r="G30" i="12"/>
  <c r="K31" i="1"/>
  <c r="H45" i="12"/>
  <c r="M46" i="1"/>
  <c r="H38" i="12"/>
  <c r="M39" i="1"/>
  <c r="H31" i="12"/>
  <c r="M32" i="1"/>
  <c r="I45" i="12"/>
  <c r="O46" i="1"/>
  <c r="I37" i="12"/>
  <c r="O38" i="1"/>
  <c r="I29" i="12"/>
  <c r="O30" i="1"/>
  <c r="J39" i="12"/>
  <c r="Q40" i="1"/>
  <c r="J31" i="12"/>
  <c r="Q32" i="1"/>
  <c r="K37" i="12"/>
  <c r="S38" i="1"/>
  <c r="K29" i="12"/>
  <c r="L46" i="12"/>
  <c r="U47" i="1"/>
  <c r="L39" i="12"/>
  <c r="U40" i="1"/>
  <c r="L31" i="12"/>
  <c r="U32" i="1"/>
  <c r="M40" i="12"/>
  <c r="W41" i="1"/>
  <c r="M32" i="12"/>
  <c r="W33" i="1"/>
  <c r="N42" i="12"/>
  <c r="Y43" i="1"/>
  <c r="N34" i="12"/>
  <c r="Y35" i="1"/>
  <c r="O39" i="12"/>
  <c r="AA40" i="1"/>
  <c r="O31" i="12"/>
  <c r="AA32" i="1"/>
  <c r="R23" i="11"/>
  <c r="AE20" i="1"/>
  <c r="O23" i="11"/>
  <c r="N23" i="11"/>
  <c r="X20" i="1"/>
  <c r="L23" i="11"/>
  <c r="T20" i="1"/>
  <c r="K23" i="11"/>
  <c r="R20" i="1"/>
  <c r="G23" i="11"/>
  <c r="J20" i="1"/>
  <c r="F23" i="11"/>
  <c r="H20" i="1"/>
  <c r="J23" i="11"/>
  <c r="P20" i="1"/>
  <c r="I23" i="11"/>
  <c r="N20" i="1"/>
  <c r="E23" i="11"/>
  <c r="F20" i="1"/>
  <c r="R19" i="11"/>
  <c r="AE16" i="1"/>
  <c r="O19" i="11"/>
  <c r="Z16" i="1"/>
  <c r="N19" i="11"/>
  <c r="X16" i="1"/>
  <c r="L19" i="11"/>
  <c r="T16" i="1"/>
  <c r="K19" i="11"/>
  <c r="R16" i="1"/>
  <c r="J19" i="11"/>
  <c r="P16" i="1"/>
  <c r="M19" i="11"/>
  <c r="V16" i="1"/>
  <c r="G19" i="11"/>
  <c r="J16" i="1"/>
  <c r="F19" i="11"/>
  <c r="H16" i="1"/>
  <c r="I19" i="11"/>
  <c r="N16" i="1"/>
  <c r="E19" i="11"/>
  <c r="F16" i="1"/>
  <c r="R15" i="11"/>
  <c r="N15" i="11"/>
  <c r="O15" i="11"/>
  <c r="Z12" i="1"/>
  <c r="L15" i="11"/>
  <c r="T12" i="1"/>
  <c r="K15" i="11"/>
  <c r="R12" i="1"/>
  <c r="J15" i="11"/>
  <c r="P12" i="1"/>
  <c r="G15" i="11"/>
  <c r="J12" i="1"/>
  <c r="F15" i="11"/>
  <c r="H12" i="1"/>
  <c r="I15" i="11"/>
  <c r="N12" i="1"/>
  <c r="E15" i="11"/>
  <c r="F12" i="1"/>
  <c r="R45" i="11"/>
  <c r="AE43" i="1"/>
  <c r="M45" i="11"/>
  <c r="V43" i="1"/>
  <c r="J45" i="11"/>
  <c r="P43" i="1"/>
  <c r="H45" i="11"/>
  <c r="L43" i="1"/>
  <c r="G45" i="11"/>
  <c r="J43" i="1"/>
  <c r="O45" i="11"/>
  <c r="Z43" i="1"/>
  <c r="F45" i="11"/>
  <c r="H43" i="1"/>
  <c r="C45" i="11"/>
  <c r="B43" i="1"/>
  <c r="K45" i="11"/>
  <c r="R43" i="1"/>
  <c r="E45" i="11"/>
  <c r="F43" i="1"/>
  <c r="N45" i="11"/>
  <c r="X43" i="1"/>
  <c r="D45" i="11"/>
  <c r="D43" i="1"/>
  <c r="R41" i="11"/>
  <c r="AE39" i="1"/>
  <c r="O41" i="11"/>
  <c r="Z39" i="1"/>
  <c r="M41" i="11"/>
  <c r="V39" i="1"/>
  <c r="J41" i="11"/>
  <c r="P39" i="1"/>
  <c r="H41" i="11"/>
  <c r="L39" i="1"/>
  <c r="G41" i="11"/>
  <c r="J39" i="1"/>
  <c r="F41" i="11"/>
  <c r="H39" i="1"/>
  <c r="C41" i="11"/>
  <c r="B39" i="1"/>
  <c r="I41" i="11"/>
  <c r="N39" i="1"/>
  <c r="L41" i="11"/>
  <c r="T39" i="1"/>
  <c r="R37" i="11"/>
  <c r="AE35" i="1"/>
  <c r="M37" i="11"/>
  <c r="V35" i="1"/>
  <c r="J37" i="11"/>
  <c r="P35" i="1"/>
  <c r="H37" i="11"/>
  <c r="L35" i="1"/>
  <c r="G37" i="11"/>
  <c r="J35" i="1"/>
  <c r="F37" i="11"/>
  <c r="H35" i="1"/>
  <c r="C37" i="11"/>
  <c r="B35" i="1"/>
  <c r="K37" i="11"/>
  <c r="R35" i="1"/>
  <c r="E37" i="11"/>
  <c r="F35" i="1"/>
  <c r="O37" i="11"/>
  <c r="Z35" i="1"/>
  <c r="N37" i="11"/>
  <c r="X35" i="1"/>
  <c r="D37" i="11"/>
  <c r="D35" i="1"/>
  <c r="R33" i="11"/>
  <c r="AE31" i="1"/>
  <c r="M33" i="11"/>
  <c r="V31" i="1"/>
  <c r="J33" i="11"/>
  <c r="P31" i="1"/>
  <c r="H33" i="11"/>
  <c r="L31" i="1"/>
  <c r="G33" i="11"/>
  <c r="J31" i="1"/>
  <c r="O33" i="11"/>
  <c r="Z31" i="1"/>
  <c r="F33" i="11"/>
  <c r="C33" i="11"/>
  <c r="I33" i="11"/>
  <c r="N31" i="1"/>
  <c r="L33" i="11"/>
  <c r="T31" i="1"/>
  <c r="H19" i="11"/>
  <c r="L16" i="1"/>
  <c r="D46" i="11"/>
  <c r="D44" i="1"/>
  <c r="E33" i="11"/>
  <c r="F31" i="1"/>
  <c r="H46" i="11"/>
  <c r="L44" i="1"/>
  <c r="I45" i="11"/>
  <c r="N43" i="1"/>
  <c r="J46" i="11"/>
  <c r="P44" i="1"/>
  <c r="K33" i="11"/>
  <c r="R31" i="1"/>
  <c r="N33" i="11"/>
  <c r="X31" i="1"/>
  <c r="R25" i="11"/>
  <c r="AE22" i="1"/>
  <c r="O25" i="11"/>
  <c r="Z22" i="1"/>
  <c r="M25" i="11"/>
  <c r="V22" i="1"/>
  <c r="D25" i="11"/>
  <c r="D22" i="1"/>
  <c r="C25" i="11"/>
  <c r="B22" i="1"/>
  <c r="L25" i="11"/>
  <c r="T22" i="1"/>
  <c r="H25" i="11"/>
  <c r="L22" i="1"/>
  <c r="R21" i="11"/>
  <c r="AE18" i="1"/>
  <c r="O21" i="11"/>
  <c r="Z18" i="1"/>
  <c r="M21" i="11"/>
  <c r="V18" i="1"/>
  <c r="D21" i="11"/>
  <c r="D18" i="1"/>
  <c r="C21" i="11"/>
  <c r="B18" i="1"/>
  <c r="N21" i="11"/>
  <c r="X18" i="1"/>
  <c r="K21" i="11"/>
  <c r="R18" i="1"/>
  <c r="H21" i="11"/>
  <c r="L18" i="1"/>
  <c r="R17" i="11"/>
  <c r="AE14" i="1"/>
  <c r="M17" i="11"/>
  <c r="O17" i="11"/>
  <c r="Z14" i="1"/>
  <c r="D17" i="11"/>
  <c r="D14" i="1"/>
  <c r="C17" i="11"/>
  <c r="B14" i="1"/>
  <c r="L17" i="11"/>
  <c r="T14" i="1"/>
  <c r="J17" i="11"/>
  <c r="P14" i="1"/>
  <c r="H17" i="11"/>
  <c r="L14" i="1"/>
  <c r="R47" i="11"/>
  <c r="AE45" i="1"/>
  <c r="L47" i="11"/>
  <c r="T45" i="1"/>
  <c r="I47" i="11"/>
  <c r="N45" i="1"/>
  <c r="E47" i="11"/>
  <c r="F45" i="1"/>
  <c r="N47" i="11"/>
  <c r="X45" i="1"/>
  <c r="K47" i="11"/>
  <c r="R45" i="1"/>
  <c r="D47" i="11"/>
  <c r="D45" i="1"/>
  <c r="M47" i="11"/>
  <c r="V45" i="1"/>
  <c r="H47" i="11"/>
  <c r="L45" i="1"/>
  <c r="O47" i="11"/>
  <c r="Z45" i="1"/>
  <c r="R43" i="11"/>
  <c r="AE41" i="1"/>
  <c r="L43" i="11"/>
  <c r="T41" i="1"/>
  <c r="I43" i="11"/>
  <c r="N41" i="1"/>
  <c r="E43" i="11"/>
  <c r="F41" i="1"/>
  <c r="O43" i="11"/>
  <c r="Z41" i="1"/>
  <c r="N43" i="11"/>
  <c r="X41" i="1"/>
  <c r="K43" i="11"/>
  <c r="R41" i="1"/>
  <c r="D43" i="11"/>
  <c r="D41" i="1"/>
  <c r="G43" i="11"/>
  <c r="J41" i="1"/>
  <c r="J43" i="11"/>
  <c r="P41" i="1"/>
  <c r="F43" i="11"/>
  <c r="H41" i="1"/>
  <c r="C43" i="11"/>
  <c r="B41" i="1"/>
  <c r="R39" i="11"/>
  <c r="AE37" i="1"/>
  <c r="O39" i="11"/>
  <c r="Z37" i="1"/>
  <c r="L39" i="11"/>
  <c r="T37" i="1"/>
  <c r="I39" i="11"/>
  <c r="N37" i="1"/>
  <c r="E39" i="11"/>
  <c r="F37" i="1"/>
  <c r="N39" i="11"/>
  <c r="X37" i="1"/>
  <c r="K39" i="11"/>
  <c r="R37" i="1"/>
  <c r="D39" i="11"/>
  <c r="D37" i="1"/>
  <c r="M39" i="11"/>
  <c r="V37" i="1"/>
  <c r="H39" i="11"/>
  <c r="L37" i="1"/>
  <c r="R35" i="11"/>
  <c r="AE33" i="1"/>
  <c r="L35" i="11"/>
  <c r="T33" i="1"/>
  <c r="I35" i="11"/>
  <c r="N33" i="1"/>
  <c r="E35" i="11"/>
  <c r="F33" i="1"/>
  <c r="N35" i="11"/>
  <c r="X33" i="1"/>
  <c r="K35" i="11"/>
  <c r="R33" i="1"/>
  <c r="D35" i="11"/>
  <c r="D33" i="1"/>
  <c r="G35" i="11"/>
  <c r="J33" i="1"/>
  <c r="J35" i="11"/>
  <c r="P33" i="1"/>
  <c r="F35" i="11"/>
  <c r="H33" i="1"/>
  <c r="C35" i="11"/>
  <c r="B33" i="1"/>
  <c r="R31" i="11"/>
  <c r="AE29" i="1"/>
  <c r="O31" i="11"/>
  <c r="Z29" i="1"/>
  <c r="L31" i="11"/>
  <c r="T29" i="1"/>
  <c r="I31" i="11"/>
  <c r="N29" i="1"/>
  <c r="E31" i="11"/>
  <c r="N31" i="11"/>
  <c r="X29" i="1"/>
  <c r="K31" i="11"/>
  <c r="R29" i="1"/>
  <c r="D31" i="11"/>
  <c r="D29" i="1"/>
  <c r="M31" i="11"/>
  <c r="H31" i="11"/>
  <c r="L29" i="1"/>
  <c r="N17" i="11"/>
  <c r="X14" i="1"/>
  <c r="E41" i="11"/>
  <c r="F39" i="1"/>
  <c r="G47" i="11"/>
  <c r="J45" i="1"/>
  <c r="G31" i="11"/>
  <c r="J29" i="1"/>
  <c r="I37" i="11"/>
  <c r="N35" i="1"/>
  <c r="K41" i="11"/>
  <c r="R39" i="1"/>
  <c r="N41" i="11"/>
  <c r="X39" i="1"/>
  <c r="O35" i="11"/>
  <c r="Z33" i="1"/>
  <c r="R24" i="11"/>
  <c r="AE21" i="1"/>
  <c r="L24" i="11"/>
  <c r="T21" i="1"/>
  <c r="K24" i="11"/>
  <c r="R21" i="1"/>
  <c r="M24" i="11"/>
  <c r="V21" i="1"/>
  <c r="H24" i="11"/>
  <c r="L21" i="1"/>
  <c r="G24" i="11"/>
  <c r="J21" i="1"/>
  <c r="F24" i="11"/>
  <c r="H21" i="1"/>
  <c r="R20" i="11"/>
  <c r="AE17" i="1"/>
  <c r="L20" i="11"/>
  <c r="T17" i="1"/>
  <c r="K20" i="11"/>
  <c r="R17" i="1"/>
  <c r="J20" i="11"/>
  <c r="P17" i="1"/>
  <c r="M20" i="11"/>
  <c r="V17" i="1"/>
  <c r="N20" i="11"/>
  <c r="X17" i="1"/>
  <c r="H20" i="11"/>
  <c r="L17" i="1"/>
  <c r="G20" i="11"/>
  <c r="J17" i="1"/>
  <c r="F20" i="11"/>
  <c r="H17" i="1"/>
  <c r="R16" i="11"/>
  <c r="AE13" i="1"/>
  <c r="O16" i="11"/>
  <c r="Z13" i="1"/>
  <c r="L16" i="11"/>
  <c r="T13" i="1"/>
  <c r="K16" i="11"/>
  <c r="R13" i="1"/>
  <c r="J16" i="11"/>
  <c r="P13" i="1"/>
  <c r="M16" i="11"/>
  <c r="V13" i="1"/>
  <c r="H16" i="11"/>
  <c r="L13" i="1"/>
  <c r="G16" i="11"/>
  <c r="J13" i="1"/>
  <c r="F16" i="11"/>
  <c r="H13" i="1"/>
  <c r="R46" i="11"/>
  <c r="AE44" i="1"/>
  <c r="O46" i="11"/>
  <c r="Z44" i="1"/>
  <c r="F46" i="11"/>
  <c r="H44" i="1"/>
  <c r="C46" i="11"/>
  <c r="B44" i="1"/>
  <c r="L46" i="11"/>
  <c r="T44" i="1"/>
  <c r="I46" i="11"/>
  <c r="N44" i="1"/>
  <c r="E46" i="11"/>
  <c r="F44" i="1"/>
  <c r="K46" i="11"/>
  <c r="R44" i="1"/>
  <c r="G46" i="11"/>
  <c r="J44" i="1"/>
  <c r="R42" i="11"/>
  <c r="AE40" i="1"/>
  <c r="F42" i="11"/>
  <c r="H40" i="1"/>
  <c r="C42" i="11"/>
  <c r="B40" i="1"/>
  <c r="L42" i="11"/>
  <c r="T40" i="1"/>
  <c r="I42" i="11"/>
  <c r="N40" i="1"/>
  <c r="E42" i="11"/>
  <c r="F40" i="1"/>
  <c r="O42" i="11"/>
  <c r="Z40" i="1"/>
  <c r="N42" i="11"/>
  <c r="X40" i="1"/>
  <c r="J42" i="11"/>
  <c r="P40" i="1"/>
  <c r="D42" i="11"/>
  <c r="D40" i="1"/>
  <c r="M42" i="11"/>
  <c r="V40" i="1"/>
  <c r="H42" i="11"/>
  <c r="L40" i="1"/>
  <c r="R38" i="11"/>
  <c r="AE36" i="1"/>
  <c r="F38" i="11"/>
  <c r="H36" i="1"/>
  <c r="C38" i="11"/>
  <c r="B36" i="1"/>
  <c r="O38" i="11"/>
  <c r="Z36" i="1"/>
  <c r="L38" i="11"/>
  <c r="T36" i="1"/>
  <c r="I38" i="11"/>
  <c r="N36" i="1"/>
  <c r="E38" i="11"/>
  <c r="F36" i="1"/>
  <c r="K38" i="11"/>
  <c r="R36" i="1"/>
  <c r="G38" i="11"/>
  <c r="J36" i="1"/>
  <c r="R34" i="11"/>
  <c r="AE32" i="1"/>
  <c r="O34" i="11"/>
  <c r="Z32" i="1"/>
  <c r="F34" i="11"/>
  <c r="H32" i="1"/>
  <c r="C34" i="11"/>
  <c r="B32" i="1"/>
  <c r="L34" i="11"/>
  <c r="T32" i="1"/>
  <c r="I34" i="11"/>
  <c r="N32" i="1"/>
  <c r="E34" i="11"/>
  <c r="F32" i="1"/>
  <c r="N34" i="11"/>
  <c r="X32" i="1"/>
  <c r="J34" i="11"/>
  <c r="P32" i="1"/>
  <c r="D34" i="11"/>
  <c r="D32" i="1"/>
  <c r="M34" i="11"/>
  <c r="V32" i="1"/>
  <c r="H34" i="11"/>
  <c r="L32" i="1"/>
  <c r="C19" i="11"/>
  <c r="B16" i="1"/>
  <c r="D23" i="11"/>
  <c r="D15" i="11"/>
  <c r="D12" i="1"/>
  <c r="E21" i="11"/>
  <c r="F18" i="1"/>
  <c r="F21" i="11"/>
  <c r="H18" i="1"/>
  <c r="G25" i="11"/>
  <c r="J22" i="1"/>
  <c r="G17" i="11"/>
  <c r="J14" i="1"/>
  <c r="I21" i="11"/>
  <c r="N18" i="1"/>
  <c r="J25" i="11"/>
  <c r="P22" i="1"/>
  <c r="K25" i="11"/>
  <c r="R22" i="1"/>
  <c r="L21" i="11"/>
  <c r="T18" i="1"/>
  <c r="M23" i="11"/>
  <c r="V20" i="1"/>
  <c r="N16" i="11"/>
  <c r="X13" i="1"/>
  <c r="C47" i="11"/>
  <c r="B45" i="1"/>
  <c r="C31" i="11"/>
  <c r="B29" i="1"/>
  <c r="D33" i="11"/>
  <c r="D31" i="1"/>
  <c r="F39" i="11"/>
  <c r="H37" i="1"/>
  <c r="G42" i="11"/>
  <c r="J40" i="1"/>
  <c r="H35" i="11"/>
  <c r="L33" i="1"/>
  <c r="J47" i="11"/>
  <c r="P45" i="1"/>
  <c r="J31" i="11"/>
  <c r="K34" i="11"/>
  <c r="R32" i="1"/>
  <c r="L37" i="11"/>
  <c r="T35" i="1"/>
  <c r="M35" i="11"/>
  <c r="V33" i="1"/>
  <c r="N38" i="11"/>
  <c r="X36" i="1"/>
  <c r="R26" i="11"/>
  <c r="AE23" i="1"/>
  <c r="N26" i="11"/>
  <c r="X23" i="1"/>
  <c r="R22" i="11"/>
  <c r="AE19" i="1"/>
  <c r="N22" i="11"/>
  <c r="X19" i="1"/>
  <c r="R18" i="11"/>
  <c r="AE15" i="1"/>
  <c r="O18" i="11"/>
  <c r="Z15" i="1"/>
  <c r="N18" i="11"/>
  <c r="X15" i="1"/>
  <c r="R48" i="11"/>
  <c r="AE46" i="1"/>
  <c r="O48" i="11"/>
  <c r="Z46" i="1"/>
  <c r="N48" i="11"/>
  <c r="X46" i="1"/>
  <c r="K48" i="11"/>
  <c r="R46" i="1"/>
  <c r="D48" i="11"/>
  <c r="M48" i="11"/>
  <c r="V46" i="1"/>
  <c r="J48" i="11"/>
  <c r="P46" i="1"/>
  <c r="H48" i="11"/>
  <c r="L46" i="1"/>
  <c r="G48" i="11"/>
  <c r="J46" i="1"/>
  <c r="R44" i="11"/>
  <c r="AE42" i="1"/>
  <c r="N44" i="11"/>
  <c r="X42" i="1"/>
  <c r="K44" i="11"/>
  <c r="R42" i="1"/>
  <c r="D44" i="11"/>
  <c r="D42" i="1"/>
  <c r="M44" i="11"/>
  <c r="V42" i="1"/>
  <c r="J44" i="11"/>
  <c r="P42" i="1"/>
  <c r="H44" i="11"/>
  <c r="L42" i="1"/>
  <c r="G44" i="11"/>
  <c r="J42" i="1"/>
  <c r="R40" i="11"/>
  <c r="AE38" i="1"/>
  <c r="N40" i="11"/>
  <c r="X38" i="1"/>
  <c r="K40" i="11"/>
  <c r="R38" i="1"/>
  <c r="D40" i="11"/>
  <c r="M40" i="11"/>
  <c r="V38" i="1"/>
  <c r="J40" i="11"/>
  <c r="P38" i="1"/>
  <c r="H40" i="11"/>
  <c r="L38" i="1"/>
  <c r="G40" i="11"/>
  <c r="J38" i="1"/>
  <c r="R36" i="11"/>
  <c r="AE34" i="1"/>
  <c r="O36" i="11"/>
  <c r="Z34" i="1"/>
  <c r="N36" i="11"/>
  <c r="X34" i="1"/>
  <c r="K36" i="11"/>
  <c r="R34" i="1"/>
  <c r="D36" i="11"/>
  <c r="M36" i="11"/>
  <c r="V34" i="1"/>
  <c r="J36" i="11"/>
  <c r="P34" i="1"/>
  <c r="H36" i="11"/>
  <c r="L34" i="1"/>
  <c r="G36" i="11"/>
  <c r="J34" i="1"/>
  <c r="R32" i="11"/>
  <c r="AE30" i="1"/>
  <c r="N32" i="11"/>
  <c r="X30" i="1"/>
  <c r="K32" i="11"/>
  <c r="R30" i="1"/>
  <c r="D32" i="11"/>
  <c r="D30" i="1"/>
  <c r="M32" i="11"/>
  <c r="V30" i="1"/>
  <c r="J32" i="11"/>
  <c r="P30" i="1"/>
  <c r="H32" i="11"/>
  <c r="L30" i="1"/>
  <c r="G32" i="11"/>
  <c r="J30" i="1"/>
  <c r="C26" i="11"/>
  <c r="B23" i="1"/>
  <c r="C22" i="11"/>
  <c r="B19" i="1"/>
  <c r="C18" i="11"/>
  <c r="B15" i="1"/>
  <c r="D26" i="11"/>
  <c r="D23" i="1"/>
  <c r="D22" i="11"/>
  <c r="D19" i="1"/>
  <c r="D18" i="11"/>
  <c r="D15" i="1"/>
  <c r="M22" i="11"/>
  <c r="V19" i="1"/>
  <c r="O26" i="11"/>
  <c r="Z23" i="1"/>
  <c r="O22" i="11"/>
  <c r="Z19" i="1"/>
  <c r="E48" i="11"/>
  <c r="F46" i="1"/>
  <c r="E40" i="11"/>
  <c r="F38" i="1"/>
  <c r="E32" i="11"/>
  <c r="F30" i="1"/>
  <c r="I44" i="11"/>
  <c r="N42" i="1"/>
  <c r="I36" i="11"/>
  <c r="N34" i="1"/>
  <c r="R49" i="11"/>
  <c r="AE47" i="1"/>
  <c r="M49" i="11"/>
  <c r="V47" i="1"/>
  <c r="J49" i="11"/>
  <c r="P47" i="1"/>
  <c r="H49" i="11"/>
  <c r="L47" i="1"/>
  <c r="G49" i="11"/>
  <c r="J47" i="1"/>
  <c r="F49" i="11"/>
  <c r="H47" i="1"/>
  <c r="C49" i="11"/>
  <c r="B47" i="1"/>
  <c r="E26" i="11"/>
  <c r="F23" i="1"/>
  <c r="E22" i="11"/>
  <c r="F19" i="1"/>
  <c r="E18" i="11"/>
  <c r="F15" i="1"/>
  <c r="I26" i="11"/>
  <c r="N23" i="1"/>
  <c r="I22" i="11"/>
  <c r="N19" i="1"/>
  <c r="I18" i="11"/>
  <c r="N15" i="1"/>
  <c r="J26" i="11"/>
  <c r="P23" i="1"/>
  <c r="J22" i="11"/>
  <c r="P19" i="1"/>
  <c r="K26" i="11"/>
  <c r="R23" i="1"/>
  <c r="K18" i="11"/>
  <c r="R15" i="1"/>
  <c r="L22" i="11"/>
  <c r="T19" i="1"/>
  <c r="C48" i="11"/>
  <c r="B46" i="1"/>
  <c r="C40" i="11"/>
  <c r="B38" i="1"/>
  <c r="C32" i="11"/>
  <c r="B30" i="1"/>
  <c r="F48" i="11"/>
  <c r="H46" i="1"/>
  <c r="F40" i="11"/>
  <c r="H38" i="1"/>
  <c r="F32" i="11"/>
  <c r="H30" i="1"/>
  <c r="I49" i="11"/>
  <c r="N47" i="1"/>
  <c r="L48" i="11"/>
  <c r="T46" i="1"/>
  <c r="L40" i="11"/>
  <c r="T38" i="1"/>
  <c r="L32" i="11"/>
  <c r="T30" i="1"/>
  <c r="O32" i="11"/>
  <c r="K30" i="11"/>
  <c r="R28" i="1"/>
  <c r="P33" i="12"/>
  <c r="P46" i="11"/>
  <c r="Q46" i="11"/>
  <c r="E40" i="1"/>
  <c r="I31" i="1"/>
  <c r="H31" i="1"/>
  <c r="E30" i="11"/>
  <c r="F28" i="1"/>
  <c r="F29" i="1"/>
  <c r="J14" i="11"/>
  <c r="P11" i="1"/>
  <c r="C30" i="1"/>
  <c r="P48" i="11"/>
  <c r="Q48" i="11"/>
  <c r="P42" i="11"/>
  <c r="Q42" i="11"/>
  <c r="S30" i="1"/>
  <c r="V29" i="1"/>
  <c r="M42" i="1"/>
  <c r="D46" i="1"/>
  <c r="J32" i="1"/>
  <c r="G12" i="12"/>
  <c r="V14" i="1"/>
  <c r="Z20" i="1"/>
  <c r="K29" i="11"/>
  <c r="R27" i="1"/>
  <c r="Y29" i="1"/>
  <c r="Y27" i="1"/>
  <c r="G14" i="11"/>
  <c r="J11" i="1"/>
  <c r="Q12" i="1"/>
  <c r="E30" i="1"/>
  <c r="P16" i="11"/>
  <c r="Q16" i="11"/>
  <c r="X12" i="1"/>
  <c r="N14" i="11"/>
  <c r="P39" i="11"/>
  <c r="Q39" i="11"/>
  <c r="I29" i="1"/>
  <c r="P34" i="11"/>
  <c r="Q34" i="11"/>
  <c r="P20" i="11"/>
  <c r="Q20" i="11"/>
  <c r="P45" i="11"/>
  <c r="Q45" i="11"/>
  <c r="I29" i="11"/>
  <c r="N27" i="1"/>
  <c r="G22" i="1"/>
  <c r="O20" i="1"/>
  <c r="O13" i="11"/>
  <c r="F13" i="11"/>
  <c r="C17" i="1"/>
  <c r="J15" i="1"/>
  <c r="B12" i="1"/>
  <c r="P15" i="11"/>
  <c r="B31" i="1"/>
  <c r="D29" i="11"/>
  <c r="D27" i="1"/>
  <c r="H29" i="11"/>
  <c r="L27" i="1"/>
  <c r="L30" i="11"/>
  <c r="I12" i="12"/>
  <c r="P36" i="11"/>
  <c r="Q36" i="11"/>
  <c r="P23" i="11"/>
  <c r="Q23" i="11"/>
  <c r="M14" i="11"/>
  <c r="V11" i="1"/>
  <c r="F30" i="11"/>
  <c r="H28" i="1"/>
  <c r="AD35" i="1"/>
  <c r="P40" i="11"/>
  <c r="Q40" i="11"/>
  <c r="J30" i="11"/>
  <c r="P28" i="1"/>
  <c r="AB37" i="1"/>
  <c r="AC37" i="1"/>
  <c r="N13" i="11"/>
  <c r="AD15" i="1"/>
  <c r="AD18" i="1"/>
  <c r="S27" i="1"/>
  <c r="AD47" i="1"/>
  <c r="S10" i="1"/>
  <c r="AD41" i="1"/>
  <c r="AA10" i="1"/>
  <c r="AD23" i="1"/>
  <c r="AD45" i="1"/>
  <c r="Y10" i="1"/>
  <c r="AD38" i="1"/>
  <c r="Q27" i="1"/>
  <c r="O12" i="12"/>
  <c r="W27" i="1"/>
  <c r="AD37" i="1"/>
  <c r="AB18" i="1"/>
  <c r="AC18" i="1"/>
  <c r="AD32" i="1"/>
  <c r="P21" i="12"/>
  <c r="J12" i="12"/>
  <c r="E12" i="12"/>
  <c r="P13" i="12"/>
  <c r="I27" i="12"/>
  <c r="I8" i="12"/>
  <c r="AD42" i="1"/>
  <c r="AB39" i="1"/>
  <c r="AC39" i="1"/>
  <c r="K27" i="1"/>
  <c r="AD43" i="1"/>
  <c r="E10" i="1"/>
  <c r="AD13" i="1"/>
  <c r="AD21" i="1"/>
  <c r="AA27" i="1"/>
  <c r="I10" i="1"/>
  <c r="H27" i="12"/>
  <c r="AD14" i="1"/>
  <c r="AD34" i="1"/>
  <c r="M10" i="1"/>
  <c r="AD19" i="1"/>
  <c r="AD36" i="1"/>
  <c r="AD44" i="1"/>
  <c r="AD46" i="1"/>
  <c r="C12" i="12"/>
  <c r="P24" i="12"/>
  <c r="P46" i="12"/>
  <c r="P30" i="12"/>
  <c r="AD39" i="1"/>
  <c r="N27" i="12"/>
  <c r="U27" i="1"/>
  <c r="P18" i="12"/>
  <c r="M27" i="12"/>
  <c r="AB45" i="1"/>
  <c r="AC45" i="1"/>
  <c r="K10" i="1"/>
  <c r="G27" i="1"/>
  <c r="P32" i="12"/>
  <c r="L27" i="12"/>
  <c r="P44" i="12"/>
  <c r="P31" i="12"/>
  <c r="P17" i="12"/>
  <c r="D12" i="12"/>
  <c r="AD20" i="1"/>
  <c r="M12" i="12"/>
  <c r="O12" i="1"/>
  <c r="AD12" i="1"/>
  <c r="K12" i="12"/>
  <c r="P29" i="12"/>
  <c r="D27" i="12"/>
  <c r="P45" i="12"/>
  <c r="P14" i="12"/>
  <c r="P38" i="12"/>
  <c r="K27" i="12"/>
  <c r="C27" i="12"/>
  <c r="J27" i="12"/>
  <c r="P43" i="12"/>
  <c r="AB23" i="1"/>
  <c r="AC23" i="1"/>
  <c r="AB17" i="1"/>
  <c r="AC17" i="1"/>
  <c r="AB33" i="1"/>
  <c r="AC33" i="1"/>
  <c r="H12" i="12"/>
  <c r="H8" i="12"/>
  <c r="U10" i="1"/>
  <c r="P15" i="12"/>
  <c r="P23" i="12"/>
  <c r="P35" i="12"/>
  <c r="Q10" i="1"/>
  <c r="Q7" i="1"/>
  <c r="AB46" i="1"/>
  <c r="AC46" i="1"/>
  <c r="P19" i="12"/>
  <c r="P20" i="12"/>
  <c r="N12" i="12"/>
  <c r="O25" i="12"/>
  <c r="P36" i="12"/>
  <c r="P39" i="12"/>
  <c r="F27" i="12"/>
  <c r="P34" i="12"/>
  <c r="AB16" i="1"/>
  <c r="AC16" i="1"/>
  <c r="AB36" i="1"/>
  <c r="AC36" i="1"/>
  <c r="AB13" i="1"/>
  <c r="AC13" i="1"/>
  <c r="AB21" i="1"/>
  <c r="AC21" i="1"/>
  <c r="AB41" i="1"/>
  <c r="AC41" i="1"/>
  <c r="AB35" i="1"/>
  <c r="AC35" i="1"/>
  <c r="AD17" i="1"/>
  <c r="AD31" i="1"/>
  <c r="AB19" i="1"/>
  <c r="AC19" i="1"/>
  <c r="AB47" i="1"/>
  <c r="AC47" i="1"/>
  <c r="AB30" i="1"/>
  <c r="AC30" i="1"/>
  <c r="AB42" i="1"/>
  <c r="AC42" i="1"/>
  <c r="AB22" i="1"/>
  <c r="AC22" i="1"/>
  <c r="AB40" i="1"/>
  <c r="AC40" i="1"/>
  <c r="AB44" i="1"/>
  <c r="AC44" i="1"/>
  <c r="AB43" i="1"/>
  <c r="AC43" i="1"/>
  <c r="F12" i="12"/>
  <c r="P16" i="12"/>
  <c r="AD22" i="1"/>
  <c r="P28" i="12"/>
  <c r="L12" i="12"/>
  <c r="L8" i="12"/>
  <c r="P40" i="12"/>
  <c r="P37" i="12"/>
  <c r="AB14" i="1"/>
  <c r="AC14" i="1"/>
  <c r="E27" i="12"/>
  <c r="P41" i="12"/>
  <c r="P22" i="12"/>
  <c r="G27" i="12"/>
  <c r="G8" i="12"/>
  <c r="P42" i="12"/>
  <c r="AD40" i="1"/>
  <c r="O27" i="12"/>
  <c r="F29" i="11"/>
  <c r="H27" i="1"/>
  <c r="M27" i="1"/>
  <c r="M48" i="1"/>
  <c r="P24" i="11"/>
  <c r="Q24" i="11"/>
  <c r="E29" i="11"/>
  <c r="F27" i="1"/>
  <c r="G29" i="11"/>
  <c r="J27" i="1"/>
  <c r="P43" i="11"/>
  <c r="Q43" i="11"/>
  <c r="G30" i="11"/>
  <c r="J28" i="1"/>
  <c r="M30" i="11"/>
  <c r="M9" i="11"/>
  <c r="O30" i="11"/>
  <c r="Z28" i="1"/>
  <c r="Z30" i="1"/>
  <c r="J29" i="11"/>
  <c r="P27" i="1"/>
  <c r="D30" i="11"/>
  <c r="D28" i="1"/>
  <c r="O29" i="11"/>
  <c r="Z27" i="1"/>
  <c r="P19" i="11"/>
  <c r="Q19" i="11"/>
  <c r="AB15" i="1"/>
  <c r="AC15" i="1"/>
  <c r="I14" i="11"/>
  <c r="C13" i="11"/>
  <c r="B10" i="1"/>
  <c r="D20" i="1"/>
  <c r="AB20" i="1"/>
  <c r="AC20" i="1"/>
  <c r="P37" i="11"/>
  <c r="Q37" i="11"/>
  <c r="AD29" i="1"/>
  <c r="P47" i="11"/>
  <c r="Q47" i="11"/>
  <c r="L14" i="11"/>
  <c r="T11" i="1"/>
  <c r="D34" i="1"/>
  <c r="AB34" i="1"/>
  <c r="AC34" i="1"/>
  <c r="E27" i="1"/>
  <c r="E48" i="1"/>
  <c r="E15" i="19"/>
  <c r="O14" i="11"/>
  <c r="Z11" i="1"/>
  <c r="P32" i="11"/>
  <c r="Q32" i="11"/>
  <c r="AB32" i="1"/>
  <c r="AC32" i="1"/>
  <c r="K14" i="11"/>
  <c r="P29" i="1"/>
  <c r="AB29" i="1"/>
  <c r="AC29" i="1"/>
  <c r="I30" i="11"/>
  <c r="N28" i="1"/>
  <c r="P18" i="11"/>
  <c r="Q18" i="11"/>
  <c r="P44" i="11"/>
  <c r="Q44" i="11"/>
  <c r="H13" i="11"/>
  <c r="H8" i="11"/>
  <c r="AE12" i="1"/>
  <c r="L29" i="11"/>
  <c r="T27" i="1"/>
  <c r="M13" i="11"/>
  <c r="E13" i="11"/>
  <c r="K48" i="1"/>
  <c r="D14" i="11"/>
  <c r="D13" i="11"/>
  <c r="P49" i="11"/>
  <c r="Q49" i="11"/>
  <c r="F14" i="11"/>
  <c r="F9" i="11"/>
  <c r="P25" i="11"/>
  <c r="Q25" i="11"/>
  <c r="P22" i="11"/>
  <c r="Q22" i="11"/>
  <c r="C14" i="11"/>
  <c r="B11" i="1"/>
  <c r="C30" i="11"/>
  <c r="B28" i="1"/>
  <c r="H14" i="11"/>
  <c r="L11" i="1"/>
  <c r="P26" i="11"/>
  <c r="Q26" i="11"/>
  <c r="N29" i="11"/>
  <c r="X27" i="1"/>
  <c r="H30" i="11"/>
  <c r="L28" i="1"/>
  <c r="P31" i="11"/>
  <c r="J13" i="11"/>
  <c r="P33" i="11"/>
  <c r="Q33" i="11"/>
  <c r="G13" i="11"/>
  <c r="J10" i="1"/>
  <c r="I13" i="11"/>
  <c r="L13" i="11"/>
  <c r="M29" i="11"/>
  <c r="V27" i="1"/>
  <c r="W48" i="1"/>
  <c r="P41" i="11"/>
  <c r="Q41" i="11"/>
  <c r="K13" i="11"/>
  <c r="R10" i="1"/>
  <c r="P35" i="11"/>
  <c r="Q35" i="11"/>
  <c r="C29" i="11"/>
  <c r="B27" i="1"/>
  <c r="P21" i="11"/>
  <c r="Q21" i="11"/>
  <c r="E14" i="11"/>
  <c r="F11" i="1"/>
  <c r="F8" i="1"/>
  <c r="P38" i="11"/>
  <c r="Q38" i="11"/>
  <c r="D38" i="1"/>
  <c r="AB38" i="1"/>
  <c r="AC38" i="1"/>
  <c r="P17" i="11"/>
  <c r="Q17" i="11"/>
  <c r="N30" i="11"/>
  <c r="N9" i="11"/>
  <c r="AB12" i="1"/>
  <c r="C27" i="1"/>
  <c r="K7" i="1"/>
  <c r="V28" i="1"/>
  <c r="G9" i="11"/>
  <c r="J8" i="1"/>
  <c r="AD33" i="1"/>
  <c r="I27" i="1"/>
  <c r="I48" i="1"/>
  <c r="AD30" i="1"/>
  <c r="P8" i="1"/>
  <c r="AB31" i="1"/>
  <c r="AC31" i="1"/>
  <c r="V8" i="1"/>
  <c r="S48" i="1"/>
  <c r="L15" i="19"/>
  <c r="J9" i="11"/>
  <c r="S7" i="1"/>
  <c r="C10" i="1"/>
  <c r="G10" i="1"/>
  <c r="O27" i="1"/>
  <c r="O48" i="1"/>
  <c r="H11" i="1"/>
  <c r="H8" i="1"/>
  <c r="O9" i="11"/>
  <c r="K9" i="11"/>
  <c r="R11" i="1"/>
  <c r="R8" i="1"/>
  <c r="X11" i="1"/>
  <c r="O27" i="11"/>
  <c r="Y48" i="1"/>
  <c r="Y7" i="1"/>
  <c r="H9" i="11"/>
  <c r="T28" i="1"/>
  <c r="T8" i="1"/>
  <c r="G8" i="11"/>
  <c r="V10" i="1"/>
  <c r="E8" i="11"/>
  <c r="F10" i="1"/>
  <c r="L10" i="1"/>
  <c r="N10" i="1"/>
  <c r="I8" i="11"/>
  <c r="T10" i="1"/>
  <c r="D10" i="1"/>
  <c r="D8" i="11"/>
  <c r="O10" i="1"/>
  <c r="Q31" i="11"/>
  <c r="P30" i="11"/>
  <c r="D50" i="11"/>
  <c r="P10" i="1"/>
  <c r="J8" i="11"/>
  <c r="W10" i="1"/>
  <c r="W7" i="1"/>
  <c r="AD16" i="1"/>
  <c r="Q15" i="11"/>
  <c r="P14" i="11"/>
  <c r="N11" i="1"/>
  <c r="N8" i="1"/>
  <c r="D9" i="11"/>
  <c r="D11" i="1"/>
  <c r="D8" i="1"/>
  <c r="X10" i="1"/>
  <c r="N8" i="11"/>
  <c r="H10" i="1"/>
  <c r="Z10" i="1"/>
  <c r="AA24" i="1"/>
  <c r="S24" i="1"/>
  <c r="R7" i="1"/>
  <c r="U7" i="1"/>
  <c r="C8" i="11"/>
  <c r="E9" i="11"/>
  <c r="L8" i="1"/>
  <c r="U48" i="1"/>
  <c r="AA48" i="1"/>
  <c r="E3" i="1"/>
  <c r="F3" i="12"/>
  <c r="F3" i="11"/>
  <c r="E7" i="1"/>
  <c r="Q48" i="1"/>
  <c r="K15" i="19"/>
  <c r="G7" i="1"/>
  <c r="AC12" i="1"/>
  <c r="F8" i="12"/>
  <c r="C8" i="12"/>
  <c r="O8" i="12"/>
  <c r="P27" i="12"/>
  <c r="M8" i="12"/>
  <c r="C7" i="1"/>
  <c r="AB11" i="1"/>
  <c r="G48" i="1"/>
  <c r="J8" i="12"/>
  <c r="K8" i="12"/>
  <c r="D8" i="12"/>
  <c r="O47" i="12"/>
  <c r="M15" i="19"/>
  <c r="C47" i="12"/>
  <c r="N8" i="12"/>
  <c r="P12" i="12"/>
  <c r="I7" i="1"/>
  <c r="AD48" i="1"/>
  <c r="AB24" i="1"/>
  <c r="E8" i="12"/>
  <c r="C25" i="12"/>
  <c r="C52" i="12"/>
  <c r="N15" i="19"/>
  <c r="H15" i="19"/>
  <c r="Q13" i="11"/>
  <c r="C27" i="11"/>
  <c r="Q29" i="11"/>
  <c r="C50" i="11"/>
  <c r="B8" i="1"/>
  <c r="O8" i="11"/>
  <c r="F8" i="11"/>
  <c r="M7" i="1"/>
  <c r="L8" i="11"/>
  <c r="M8" i="11"/>
  <c r="P15" i="19"/>
  <c r="K8" i="11"/>
  <c r="C9" i="11"/>
  <c r="I9" i="11"/>
  <c r="AB28" i="1"/>
  <c r="L9" i="11"/>
  <c r="AD27" i="1"/>
  <c r="C48" i="1"/>
  <c r="D15" i="19"/>
  <c r="X28" i="1"/>
  <c r="X8" i="1"/>
  <c r="O50" i="11"/>
  <c r="O7" i="1"/>
  <c r="AB48" i="1"/>
  <c r="AA50" i="1"/>
  <c r="O15" i="19"/>
  <c r="J15" i="19"/>
  <c r="AD24" i="1"/>
  <c r="AD10" i="1"/>
  <c r="I24" i="1"/>
  <c r="H7" i="1"/>
  <c r="M24" i="1"/>
  <c r="L7" i="1"/>
  <c r="I15" i="19"/>
  <c r="Q24" i="1"/>
  <c r="P7" i="1"/>
  <c r="G24" i="1"/>
  <c r="F7" i="1"/>
  <c r="AC10" i="1"/>
  <c r="AC24" i="1"/>
  <c r="K24" i="1"/>
  <c r="J7" i="1"/>
  <c r="L14" i="19"/>
  <c r="L16" i="19"/>
  <c r="S49" i="1"/>
  <c r="P9" i="11"/>
  <c r="D27" i="11"/>
  <c r="D55" i="11"/>
  <c r="E24" i="1"/>
  <c r="D7" i="1"/>
  <c r="O24" i="1"/>
  <c r="N7" i="1"/>
  <c r="AC27" i="1"/>
  <c r="AC48" i="1"/>
  <c r="B49" i="1"/>
  <c r="X7" i="1"/>
  <c r="Y24" i="1"/>
  <c r="AA49" i="1"/>
  <c r="P14" i="19"/>
  <c r="C24" i="1"/>
  <c r="B7" i="1"/>
  <c r="U24" i="1"/>
  <c r="T7" i="1"/>
  <c r="W24" i="1"/>
  <c r="V7" i="1"/>
  <c r="G15" i="19"/>
  <c r="C55" i="11"/>
  <c r="F15" i="19"/>
  <c r="AB8" i="1"/>
  <c r="AD7" i="1"/>
  <c r="P8" i="12"/>
  <c r="Q9" i="11"/>
  <c r="P16" i="19"/>
  <c r="N14" i="19"/>
  <c r="W49" i="1"/>
  <c r="F14" i="19"/>
  <c r="F16" i="19"/>
  <c r="G49" i="1"/>
  <c r="E14" i="19"/>
  <c r="E16" i="19"/>
  <c r="E49" i="1"/>
  <c r="B25" i="1"/>
  <c r="B54" i="1"/>
  <c r="AC7" i="1"/>
  <c r="O49" i="1"/>
  <c r="J14" i="19"/>
  <c r="J16" i="19"/>
  <c r="D14" i="19"/>
  <c r="D16" i="19"/>
  <c r="C49" i="1"/>
  <c r="H14" i="19"/>
  <c r="H16" i="19"/>
  <c r="K49" i="1"/>
  <c r="G14" i="19"/>
  <c r="G16" i="19"/>
  <c r="I49" i="1"/>
  <c r="M14" i="19"/>
  <c r="M16" i="19"/>
  <c r="U49" i="1"/>
  <c r="O14" i="19"/>
  <c r="O16" i="19"/>
  <c r="Y49" i="1"/>
  <c r="AA25" i="1"/>
  <c r="K14" i="19"/>
  <c r="K16" i="19"/>
  <c r="Q49" i="1"/>
  <c r="I14" i="19"/>
  <c r="I16" i="19"/>
  <c r="M49" i="1"/>
  <c r="N16" i="19"/>
  <c r="C16" i="19"/>
</calcChain>
</file>

<file path=xl/comments1.xml><?xml version="1.0" encoding="utf-8"?>
<comments xmlns="http://schemas.openxmlformats.org/spreadsheetml/2006/main">
  <authors>
    <author>Brandon Warrington</author>
  </authors>
  <commentList>
    <comment ref="D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Costs incurred for students attending an event or activity.</t>
        </r>
      </text>
    </comment>
    <comment ref="E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Includes cab fare, parking, 
and any other travel expense not included above.</t>
        </r>
      </text>
    </comment>
    <comment ref="F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 This category is to be used to record the costs associated with travel on University business. See 7365 for registration fees. Domestic refers to costs incurred within the United States. </t>
        </r>
      </text>
    </comment>
    <comment ref="G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 This category is to be used to record the costs associated with travel on University business. See 7365 for registration fees. Domestic refers to costs incurred within the United States. </t>
        </r>
      </text>
    </comment>
    <comment ref="H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These accounts are for purchases of commodities or articles which are ordinarily consumed or expended within a relatively short period of time.</t>
        </r>
      </text>
    </comment>
    <comment ref="I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Travel lodging costs
</t>
        </r>
      </text>
    </comment>
    <comment ref="J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Meals while on university business.
</t>
        </r>
      </text>
    </comment>
    <comment ref="K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Other miscellaneous operating expenses not specifically defined elsewhere.</t>
        </r>
      </text>
    </comment>
    <comment ref="L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Tips other than meal tips.</t>
        </r>
      </text>
    </comment>
    <comment ref="M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Vehicle rental for university business.
</t>
        </r>
      </text>
    </comment>
    <comment ref="N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The charge from an outside vendor for providing services.
</t>
        </r>
      </text>
    </comment>
    <comment ref="D12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Costs incurred for students attending an event or activity.</t>
        </r>
      </text>
    </comment>
    <comment ref="E12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Includes cab fare, parking, 
and any other travel expense not included above.</t>
        </r>
      </text>
    </comment>
    <comment ref="F12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 This category is to be used to record the costs associated with travel on University business. See 7365 for registration fees. Domestic refers to costs incurred within the United States. </t>
        </r>
      </text>
    </comment>
    <comment ref="G12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 This category is to be used to record the costs associated with travel on University business. See 7365 for registration fees. Domestic refers to costs incurred within the United States. </t>
        </r>
      </text>
    </comment>
    <comment ref="H12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These accounts are for purchases of commodities or articles which are ordinarily consumed or expended within a relatively short period of time.</t>
        </r>
      </text>
    </comment>
    <comment ref="I12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Travel lodging costs
</t>
        </r>
      </text>
    </comment>
    <comment ref="J12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Meals while on university business.
</t>
        </r>
      </text>
    </comment>
    <comment ref="K12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Other miscellaneous operating expenses not specifically defined elsewhere.</t>
        </r>
      </text>
    </comment>
    <comment ref="L12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Tips other than meal tips.</t>
        </r>
      </text>
    </comment>
    <comment ref="M12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Vehicle rental for university business.
</t>
        </r>
      </text>
    </comment>
    <comment ref="N12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The charge from an outside vendor for providing services.
</t>
        </r>
      </text>
    </comment>
  </commentList>
</comments>
</file>

<file path=xl/comments2.xml><?xml version="1.0" encoding="utf-8"?>
<comments xmlns="http://schemas.openxmlformats.org/spreadsheetml/2006/main">
  <authors>
    <author>Brandon Warrington</author>
  </authors>
  <commentList>
    <comment ref="C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Costs incurred for students attending an event or activity.</t>
        </r>
      </text>
    </comment>
    <comment ref="D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Includes cab fare, parking, 
and any other travel expense not included above.</t>
        </r>
      </text>
    </comment>
    <comment ref="E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 This category is to be used to record the costs associated with travel on University business. See 7365 for registration fees. Domestic refers to costs incurred within the United States. </t>
        </r>
      </text>
    </comment>
    <comment ref="F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 This category is to be used to record the costs associated with travel on University business. See 7365 for registration fees. Domestic refers to costs incurred within the United States. </t>
        </r>
      </text>
    </comment>
    <comment ref="G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These accounts are for purchases of commodities or articles which are ordinarily consumed or expended within a relatively short period of time.</t>
        </r>
      </text>
    </comment>
    <comment ref="H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Travel lodging costs
</t>
        </r>
      </text>
    </comment>
    <comment ref="I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Meals while on university business.
</t>
        </r>
      </text>
    </comment>
    <comment ref="J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Other miscellaneous operating expenses not specifically defined elsewhere.</t>
        </r>
      </text>
    </comment>
    <comment ref="K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Tips other than meal tips.</t>
        </r>
      </text>
    </comment>
    <comment ref="L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Vehicle rental for university business.
</t>
        </r>
      </text>
    </comment>
    <comment ref="M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The charge from an outside vendor for providing services.
</t>
        </r>
      </text>
    </comment>
  </commentList>
</comments>
</file>

<file path=xl/comments3.xml><?xml version="1.0" encoding="utf-8"?>
<comments xmlns="http://schemas.openxmlformats.org/spreadsheetml/2006/main">
  <authors>
    <author>Brandon Warrington</author>
  </authors>
  <commentList>
    <comment ref="C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Costs incurred for students attending an event or activity.</t>
        </r>
      </text>
    </comment>
    <comment ref="D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Includes cab fare, parking, 
and any other travel expense not included above.</t>
        </r>
      </text>
    </comment>
    <comment ref="E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 This category is to be used to record the costs associated with travel on University business. See 7365 for registration fees. Domestic refers to costs incurred within the United States. </t>
        </r>
      </text>
    </comment>
    <comment ref="F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 This category is to be used to record the costs associated with travel on University business. See 7365 for registration fees. Domestic refers to costs incurred within the United States. </t>
        </r>
      </text>
    </comment>
    <comment ref="G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These accounts are for purchases of commodities or articles which are ordinarily consumed or expended within a relatively short period of time.</t>
        </r>
      </text>
    </comment>
    <comment ref="H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Travel lodging costs
</t>
        </r>
      </text>
    </comment>
    <comment ref="I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Meals while on university business.
</t>
        </r>
      </text>
    </comment>
    <comment ref="J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Other miscellaneous operating expenses not specifically defined elsewhere.</t>
        </r>
      </text>
    </comment>
    <comment ref="K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Tips other than meal tips.</t>
        </r>
      </text>
    </comment>
    <comment ref="L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Vehicle rental for university business.
</t>
        </r>
      </text>
    </comment>
    <comment ref="M4" authorId="0" shapeId="0">
      <text>
        <r>
          <rPr>
            <b/>
            <sz val="9"/>
            <color indexed="81"/>
            <rFont val="Calibri"/>
            <family val="2"/>
          </rPr>
          <t>Brandon Warrington:</t>
        </r>
        <r>
          <rPr>
            <sz val="9"/>
            <color indexed="81"/>
            <rFont val="Calibri"/>
            <family val="2"/>
          </rPr>
          <t xml:space="preserve">
The charge from an outside vendor for providing services.
</t>
        </r>
      </text>
    </comment>
  </commentList>
</comments>
</file>

<file path=xl/sharedStrings.xml><?xml version="1.0" encoding="utf-8"?>
<sst xmlns="http://schemas.openxmlformats.org/spreadsheetml/2006/main" count="459" uniqueCount="127">
  <si>
    <t>OTHER ACCOUNT</t>
  </si>
  <si>
    <t>NOTES</t>
  </si>
  <si>
    <t>Date</t>
  </si>
  <si>
    <t>Total</t>
  </si>
  <si>
    <t>Pre-Departure Expenses</t>
  </si>
  <si>
    <t>Post-Departure Expenses</t>
  </si>
  <si>
    <t>Date:</t>
  </si>
  <si>
    <t>Accounts</t>
  </si>
  <si>
    <t>Total Expenses</t>
  </si>
  <si>
    <t>TOTAL</t>
  </si>
  <si>
    <t>Foreign</t>
  </si>
  <si>
    <t>USD</t>
  </si>
  <si>
    <t>RATE</t>
  </si>
  <si>
    <t>FOREIGN</t>
  </si>
  <si>
    <t>XXX</t>
  </si>
  <si>
    <t>Foreign to</t>
  </si>
  <si>
    <t>GRAND TOTAL</t>
  </si>
  <si>
    <t>Fund</t>
  </si>
  <si>
    <t>Org</t>
  </si>
  <si>
    <t>Program Name</t>
  </si>
  <si>
    <t>Destination(s) - City/Country</t>
  </si>
  <si>
    <t xml:space="preserve"> </t>
  </si>
  <si>
    <t>Program Dates</t>
  </si>
  <si>
    <t>Days Abroad</t>
  </si>
  <si>
    <t>Number of Faculty Leaders</t>
  </si>
  <si>
    <t>Please enter # of Students: target for</t>
  </si>
  <si>
    <t>proposal, actual when known</t>
  </si>
  <si>
    <t xml:space="preserve">Student Expenses </t>
  </si>
  <si>
    <t>Per Student</t>
  </si>
  <si>
    <t>Required University Fee</t>
  </si>
  <si>
    <t>Fees (visa, permit, etc.)</t>
  </si>
  <si>
    <t>Group Activities</t>
  </si>
  <si>
    <t>Facility Fees (for classes, etc.)</t>
  </si>
  <si>
    <t>Local Transportation (bus, metro, etc.)</t>
  </si>
  <si>
    <t>Subtotal, Student Expenses</t>
  </si>
  <si>
    <t>Faculty Expenses</t>
  </si>
  <si>
    <t>Per Faculty</t>
  </si>
  <si>
    <t>Faculty Salary (list names):</t>
  </si>
  <si>
    <t>Subtotal, Faculty Expenses</t>
  </si>
  <si>
    <t>Advertisement</t>
  </si>
  <si>
    <t>Grant Funds to be applied to trip:</t>
  </si>
  <si>
    <t>Name of Grant/Grantor:</t>
  </si>
  <si>
    <t>Grant Credit</t>
  </si>
  <si>
    <t>Estimated Total Program Cost</t>
  </si>
  <si>
    <t>University Fee</t>
  </si>
  <si>
    <t>FLPA Working Budget</t>
  </si>
  <si>
    <t>Cost to Each Student</t>
  </si>
  <si>
    <t>Notes:</t>
  </si>
  <si>
    <t>For Dean's Office Use Only:</t>
  </si>
  <si>
    <t>List accounting adjustments below:</t>
  </si>
  <si>
    <t>Credits:</t>
  </si>
  <si>
    <t>Debits:</t>
  </si>
  <si>
    <t>Total Adjustments</t>
  </si>
  <si>
    <t>FLPA Budget Reconciliation:</t>
  </si>
  <si>
    <t>Amount due to University ($200/student)</t>
  </si>
  <si>
    <t>Actual Expense Total from FLPA Expense Log</t>
  </si>
  <si>
    <t>Accounting Adjustments</t>
  </si>
  <si>
    <t>Remaining Budget</t>
  </si>
  <si>
    <t>CASH</t>
  </si>
  <si>
    <t>WITHDRAWAL</t>
  </si>
  <si>
    <t>RECIEPT</t>
  </si>
  <si>
    <t>NUMBER(S)</t>
  </si>
  <si>
    <t>CASH WITHDRAWAL</t>
  </si>
  <si>
    <t>Estimated</t>
  </si>
  <si>
    <t>OTHER ACCOUNT FOREIGN</t>
  </si>
  <si>
    <t>OTHER ACCOUNT USD</t>
  </si>
  <si>
    <t>Estimate</t>
  </si>
  <si>
    <t>Expenses</t>
  </si>
  <si>
    <t>LESS EXPENSES</t>
  </si>
  <si>
    <t>Activity/Entrance Fees</t>
  </si>
  <si>
    <t>Ground/Local Transportation</t>
  </si>
  <si>
    <t>Domestic Airfare</t>
  </si>
  <si>
    <t>Foreign Airfare</t>
  </si>
  <si>
    <t>Instructional Supplies</t>
  </si>
  <si>
    <t>Lodging</t>
  </si>
  <si>
    <t>Meals</t>
  </si>
  <si>
    <t>Misc.</t>
  </si>
  <si>
    <t>Tips</t>
  </si>
  <si>
    <t>Vehicle Rental</t>
  </si>
  <si>
    <t>Outside Services</t>
  </si>
  <si>
    <t>TOTAL ESTIMATE</t>
  </si>
  <si>
    <t>Status</t>
  </si>
  <si>
    <t>Actual Student Enrollment</t>
  </si>
  <si>
    <t>Fliers</t>
  </si>
  <si>
    <t>Other</t>
  </si>
  <si>
    <t>Advertisement Expenses</t>
  </si>
  <si>
    <t>Uncollected fees</t>
  </si>
  <si>
    <t>Creighton FLPA Expense Log</t>
  </si>
  <si>
    <t>Instructions: This log is to be used while on your trip to aid in reconciliation of expenses upon your return. Please number your receipts and</t>
  </si>
  <si>
    <t>enter them daily.  The "Expenses in USD" and "Total in USD" columns contain formulas and will automatically populate for you.</t>
  </si>
  <si>
    <t>Receipt #</t>
  </si>
  <si>
    <t>Category</t>
  </si>
  <si>
    <t>Description</t>
  </si>
  <si>
    <t xml:space="preserve">Currency of Expense </t>
  </si>
  <si>
    <t>Currency of Expense</t>
  </si>
  <si>
    <t>Exchange</t>
  </si>
  <si>
    <t>Expense</t>
  </si>
  <si>
    <t>Rate</t>
  </si>
  <si>
    <t>in USD</t>
  </si>
  <si>
    <t>Transportation</t>
  </si>
  <si>
    <t>Shuttle to Eppley Airfield</t>
  </si>
  <si>
    <t>1/3/2012</t>
  </si>
  <si>
    <t>Museum Entry Fees in Delhi</t>
  </si>
  <si>
    <t>Please choose one of the following expense categories:</t>
  </si>
  <si>
    <t>Miscellaneous Expense</t>
  </si>
  <si>
    <t>Cash Withdrawal</t>
  </si>
  <si>
    <t>Cash Spent</t>
  </si>
  <si>
    <t>Cash On-Hand</t>
  </si>
  <si>
    <t xml:space="preserve">Housing </t>
  </si>
  <si>
    <t>Housing</t>
  </si>
  <si>
    <t>Airfare Domestic</t>
  </si>
  <si>
    <t>Airfare Foreign</t>
  </si>
  <si>
    <t>Total Budgeted</t>
  </si>
  <si>
    <t>CASH SPENT</t>
  </si>
  <si>
    <t>Actuals</t>
  </si>
  <si>
    <t>Remaining</t>
  </si>
  <si>
    <t>SPENT</t>
  </si>
  <si>
    <t xml:space="preserve">DOMESTIC </t>
  </si>
  <si>
    <t>CASH WITHDRAW</t>
  </si>
  <si>
    <t>CASH ON HAND</t>
  </si>
  <si>
    <t>Creighton FLPA Budget Tracker</t>
  </si>
  <si>
    <t>Other Program Expenses (please list belown and include what account this links too):</t>
  </si>
  <si>
    <t>Timing</t>
  </si>
  <si>
    <t>Pre-Departure</t>
  </si>
  <si>
    <t>Post-Departure</t>
  </si>
  <si>
    <t>RT Flight (OMA-BIO) (SCQ-OMA)</t>
  </si>
  <si>
    <t>Travel Security Program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</si>
</sst>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[$£-809]* #,##0.00_-;\-[$£-809]* #,##0.00_-;_-[$£-809]* &quot;-&quot;??_-;_-@_-"/>
    <numFmt numFmtId="166" formatCode="_([$$-409]* #,##0.00_);_([$$-409]* \(#,##0.00\);_([$$-409]* &quot;-&quot;??_);_(@_)"/>
    <numFmt numFmtId="167" formatCode="_-[$$-409]* #,##0.00_ ;_-[$$-409]* \-#,##0.00\ ;_-[$$-409]* &quot;-&quot;??_ ;_-@_ "/>
    <numFmt numFmtId="168" formatCode="_-* #,##0.00\ [$€-408]_-;\-* #,##0.00\ [$€-408]_-;_-* &quot;-&quot;??\ [$€-408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CC"/>
      <name val="Arial"/>
      <family val="2"/>
    </font>
    <font>
      <i/>
      <sz val="8"/>
      <color rgb="FF0000CC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30">
    <xf numFmtId="0" fontId="0" fillId="0" borderId="0" xfId="0"/>
    <xf numFmtId="14" fontId="0" fillId="0" borderId="0" xfId="0" applyNumberFormat="1"/>
    <xf numFmtId="0" fontId="2" fillId="2" borderId="0" xfId="0" applyFont="1" applyFill="1"/>
    <xf numFmtId="14" fontId="2" fillId="2" borderId="0" xfId="0" applyNumberFormat="1" applyFont="1" applyFill="1"/>
    <xf numFmtId="0" fontId="0" fillId="2" borderId="0" xfId="0" applyFill="1"/>
    <xf numFmtId="44" fontId="0" fillId="0" borderId="0" xfId="1" applyFont="1"/>
    <xf numFmtId="0" fontId="0" fillId="3" borderId="0" xfId="0" applyFill="1"/>
    <xf numFmtId="44" fontId="2" fillId="2" borderId="0" xfId="0" applyNumberFormat="1" applyFont="1" applyFill="1"/>
    <xf numFmtId="0" fontId="0" fillId="0" borderId="0" xfId="0" applyFill="1"/>
    <xf numFmtId="44" fontId="2" fillId="2" borderId="0" xfId="1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4" fontId="0" fillId="2" borderId="0" xfId="0" applyNumberFormat="1" applyFill="1"/>
    <xf numFmtId="0" fontId="2" fillId="3" borderId="0" xfId="0" applyFont="1" applyFill="1"/>
    <xf numFmtId="166" fontId="2" fillId="2" borderId="0" xfId="0" applyNumberFormat="1" applyFont="1" applyFill="1"/>
    <xf numFmtId="165" fontId="0" fillId="3" borderId="0" xfId="1" applyNumberFormat="1" applyFont="1" applyFill="1"/>
    <xf numFmtId="165" fontId="0" fillId="2" borderId="0" xfId="1" applyNumberFormat="1" applyFont="1" applyFill="1"/>
    <xf numFmtId="2" fontId="0" fillId="3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5" fontId="2" fillId="2" borderId="0" xfId="0" applyNumberFormat="1" applyFont="1" applyFill="1"/>
    <xf numFmtId="166" fontId="0" fillId="3" borderId="0" xfId="0" applyNumberFormat="1" applyFill="1"/>
    <xf numFmtId="14" fontId="0" fillId="2" borderId="0" xfId="0" applyNumberFormat="1" applyFill="1"/>
    <xf numFmtId="44" fontId="0" fillId="2" borderId="0" xfId="1" applyFont="1" applyFill="1"/>
    <xf numFmtId="2" fontId="0" fillId="2" borderId="0" xfId="0" applyNumberFormat="1" applyFill="1"/>
    <xf numFmtId="0" fontId="2" fillId="5" borderId="0" xfId="0" applyFont="1" applyFill="1"/>
    <xf numFmtId="166" fontId="2" fillId="5" borderId="0" xfId="0" applyNumberFormat="1" applyFont="1" applyFill="1"/>
    <xf numFmtId="0" fontId="0" fillId="5" borderId="0" xfId="0" applyFill="1"/>
    <xf numFmtId="44" fontId="2" fillId="5" borderId="0" xfId="1" applyFont="1" applyFill="1"/>
    <xf numFmtId="44" fontId="2" fillId="5" borderId="0" xfId="0" applyNumberFormat="1" applyFont="1" applyFill="1"/>
    <xf numFmtId="165" fontId="2" fillId="5" borderId="0" xfId="1" applyNumberFormat="1" applyFont="1" applyFill="1"/>
    <xf numFmtId="166" fontId="0" fillId="5" borderId="0" xfId="0" applyNumberFormat="1" applyFill="1"/>
    <xf numFmtId="165" fontId="0" fillId="5" borderId="0" xfId="0" applyNumberFormat="1" applyFill="1"/>
    <xf numFmtId="166" fontId="0" fillId="5" borderId="0" xfId="1" applyNumberFormat="1" applyFont="1" applyFill="1"/>
    <xf numFmtId="165" fontId="2" fillId="5" borderId="0" xfId="0" applyNumberFormat="1" applyFont="1" applyFill="1"/>
    <xf numFmtId="165" fontId="0" fillId="3" borderId="0" xfId="0" applyNumberFormat="1" applyFill="1"/>
    <xf numFmtId="44" fontId="0" fillId="0" borderId="0" xfId="0" applyNumberFormat="1" applyFill="1"/>
    <xf numFmtId="166" fontId="2" fillId="5" borderId="0" xfId="1" applyNumberFormat="1" applyFont="1" applyFill="1"/>
    <xf numFmtId="0" fontId="3" fillId="2" borderId="0" xfId="0" applyFont="1" applyFill="1"/>
    <xf numFmtId="0" fontId="0" fillId="6" borderId="0" xfId="0" applyFill="1"/>
    <xf numFmtId="44" fontId="0" fillId="6" borderId="0" xfId="1" applyFont="1" applyFill="1"/>
    <xf numFmtId="0" fontId="4" fillId="0" borderId="1" xfId="2" applyFont="1" applyBorder="1" applyAlignment="1" applyProtection="1">
      <protection locked="0"/>
    </xf>
    <xf numFmtId="0" fontId="4" fillId="0" borderId="1" xfId="2" applyFont="1" applyFill="1" applyBorder="1" applyAlignment="1" applyProtection="1">
      <protection locked="0"/>
    </xf>
    <xf numFmtId="44" fontId="0" fillId="0" borderId="0" xfId="1" applyFont="1" applyFill="1"/>
    <xf numFmtId="44" fontId="0" fillId="5" borderId="0" xfId="1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168" fontId="2" fillId="2" borderId="0" xfId="0" applyNumberFormat="1" applyFont="1" applyFill="1"/>
    <xf numFmtId="168" fontId="2" fillId="2" borderId="0" xfId="1" applyNumberFormat="1" applyFont="1" applyFill="1"/>
    <xf numFmtId="168" fontId="0" fillId="2" borderId="0" xfId="1" applyNumberFormat="1" applyFont="1" applyFill="1"/>
    <xf numFmtId="168" fontId="0" fillId="0" borderId="0" xfId="1" applyNumberFormat="1" applyFont="1"/>
    <xf numFmtId="168" fontId="0" fillId="2" borderId="0" xfId="0" applyNumberFormat="1" applyFill="1"/>
    <xf numFmtId="168" fontId="0" fillId="0" borderId="0" xfId="0" applyNumberFormat="1"/>
    <xf numFmtId="0" fontId="0" fillId="0" borderId="0" xfId="1" applyNumberFormat="1" applyFont="1"/>
    <xf numFmtId="0" fontId="2" fillId="2" borderId="1" xfId="0" applyFont="1" applyFill="1" applyBorder="1"/>
    <xf numFmtId="44" fontId="2" fillId="2" borderId="1" xfId="1" applyFont="1" applyFill="1" applyBorder="1"/>
    <xf numFmtId="0" fontId="2" fillId="3" borderId="1" xfId="0" applyFont="1" applyFill="1" applyBorder="1"/>
    <xf numFmtId="167" fontId="2" fillId="2" borderId="1" xfId="1" applyNumberFormat="1" applyFont="1" applyFill="1" applyBorder="1"/>
    <xf numFmtId="168" fontId="2" fillId="2" borderId="1" xfId="0" applyNumberFormat="1" applyFont="1" applyFill="1" applyBorder="1"/>
    <xf numFmtId="168" fontId="2" fillId="2" borderId="1" xfId="1" applyNumberFormat="1" applyFont="1" applyFill="1" applyBorder="1"/>
    <xf numFmtId="0" fontId="0" fillId="3" borderId="1" xfId="0" applyFill="1" applyBorder="1"/>
    <xf numFmtId="0" fontId="2" fillId="5" borderId="1" xfId="0" applyFont="1" applyFill="1" applyBorder="1"/>
    <xf numFmtId="44" fontId="2" fillId="5" borderId="1" xfId="0" applyNumberFormat="1" applyFont="1" applyFill="1" applyBorder="1"/>
    <xf numFmtId="167" fontId="2" fillId="2" borderId="1" xfId="0" applyNumberFormat="1" applyFont="1" applyFill="1" applyBorder="1"/>
    <xf numFmtId="164" fontId="2" fillId="5" borderId="0" xfId="0" applyNumberFormat="1" applyFont="1" applyFill="1"/>
    <xf numFmtId="0" fontId="4" fillId="0" borderId="0" xfId="2" applyFont="1" applyAlignment="1"/>
    <xf numFmtId="0" fontId="5" fillId="0" borderId="0" xfId="2" applyFont="1" applyFill="1" applyAlignment="1"/>
    <xf numFmtId="0" fontId="5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Continuous"/>
    </xf>
    <xf numFmtId="0" fontId="4" fillId="0" borderId="0" xfId="2" applyFont="1" applyBorder="1" applyAlignment="1"/>
    <xf numFmtId="0" fontId="11" fillId="7" borderId="0" xfId="2" applyFont="1" applyFill="1" applyBorder="1" applyAlignment="1" applyProtection="1">
      <alignment horizontal="left"/>
      <protection locked="0"/>
    </xf>
    <xf numFmtId="0" fontId="12" fillId="7" borderId="0" xfId="2" applyFont="1" applyFill="1" applyAlignment="1" applyProtection="1">
      <alignment horizontal="left"/>
      <protection locked="0"/>
    </xf>
    <xf numFmtId="0" fontId="11" fillId="7" borderId="0" xfId="2" applyFont="1" applyFill="1" applyBorder="1" applyAlignment="1" applyProtection="1">
      <alignment horizontal="center"/>
      <protection locked="0"/>
    </xf>
    <xf numFmtId="0" fontId="12" fillId="0" borderId="0" xfId="2" applyFont="1" applyFill="1" applyAlignment="1" applyProtection="1">
      <alignment horizontal="left"/>
      <protection locked="0"/>
    </xf>
    <xf numFmtId="0" fontId="13" fillId="7" borderId="0" xfId="2" applyFont="1" applyFill="1" applyBorder="1" applyAlignment="1" applyProtection="1">
      <alignment horizontal="center"/>
      <protection locked="0"/>
    </xf>
    <xf numFmtId="0" fontId="11" fillId="0" borderId="0" xfId="2" applyFont="1" applyFill="1" applyBorder="1" applyAlignment="1" applyProtection="1">
      <alignment horizontal="left"/>
      <protection locked="0"/>
    </xf>
    <xf numFmtId="0" fontId="13" fillId="0" borderId="0" xfId="2" applyFont="1" applyFill="1" applyBorder="1" applyAlignment="1" applyProtection="1">
      <alignment horizontal="center"/>
      <protection locked="0"/>
    </xf>
    <xf numFmtId="44" fontId="13" fillId="7" borderId="1" xfId="3" applyFont="1" applyFill="1" applyBorder="1" applyAlignment="1" applyProtection="1">
      <protection locked="0"/>
    </xf>
    <xf numFmtId="0" fontId="4" fillId="0" borderId="0" xfId="2" applyFont="1" applyFill="1" applyAlignment="1"/>
    <xf numFmtId="0" fontId="4" fillId="0" borderId="0" xfId="2"/>
    <xf numFmtId="0" fontId="20" fillId="0" borderId="0" xfId="2" applyFont="1" applyAlignment="1">
      <alignment horizontal="center"/>
    </xf>
    <xf numFmtId="0" fontId="21" fillId="0" borderId="0" xfId="2" applyFont="1"/>
    <xf numFmtId="0" fontId="5" fillId="9" borderId="1" xfId="2" applyFont="1" applyFill="1" applyBorder="1" applyAlignment="1">
      <alignment horizontal="center" wrapText="1"/>
    </xf>
    <xf numFmtId="43" fontId="5" fillId="9" borderId="1" xfId="2" applyNumberFormat="1" applyFont="1" applyFill="1" applyBorder="1" applyAlignment="1">
      <alignment horizontal="center" wrapText="1"/>
    </xf>
    <xf numFmtId="0" fontId="5" fillId="9" borderId="1" xfId="2" applyFont="1" applyFill="1" applyBorder="1" applyAlignment="1">
      <alignment horizontal="center"/>
    </xf>
    <xf numFmtId="43" fontId="5" fillId="9" borderId="1" xfId="2" applyNumberFormat="1" applyFont="1" applyFill="1" applyBorder="1" applyAlignment="1">
      <alignment horizontal="center"/>
    </xf>
    <xf numFmtId="0" fontId="4" fillId="2" borderId="1" xfId="2" applyFill="1" applyBorder="1" applyAlignment="1">
      <alignment horizontal="center"/>
    </xf>
    <xf numFmtId="14" fontId="4" fillId="2" borderId="1" xfId="2" applyNumberFormat="1" applyFill="1" applyBorder="1" applyAlignment="1">
      <alignment horizontal="center"/>
    </xf>
    <xf numFmtId="0" fontId="4" fillId="2" borderId="1" xfId="2" applyFont="1" applyFill="1" applyBorder="1"/>
    <xf numFmtId="44" fontId="4" fillId="2" borderId="1" xfId="3" applyFont="1" applyFill="1" applyBorder="1"/>
    <xf numFmtId="0" fontId="4" fillId="2" borderId="1" xfId="2" applyFill="1" applyBorder="1"/>
    <xf numFmtId="14" fontId="4" fillId="2" borderId="1" xfId="2" quotePrefix="1" applyNumberFormat="1" applyFill="1" applyBorder="1" applyAlignment="1">
      <alignment horizontal="center"/>
    </xf>
    <xf numFmtId="0" fontId="4" fillId="7" borderId="1" xfId="2" applyFill="1" applyBorder="1" applyAlignment="1">
      <alignment horizontal="center"/>
    </xf>
    <xf numFmtId="0" fontId="4" fillId="7" borderId="1" xfId="2" applyFill="1" applyBorder="1"/>
    <xf numFmtId="44" fontId="4" fillId="7" borderId="1" xfId="3" applyFont="1" applyFill="1" applyBorder="1"/>
    <xf numFmtId="44" fontId="0" fillId="0" borderId="1" xfId="3" applyFont="1" applyBorder="1"/>
    <xf numFmtId="0" fontId="4" fillId="2" borderId="0" xfId="2" applyFont="1" applyFill="1"/>
    <xf numFmtId="0" fontId="4" fillId="2" borderId="0" xfId="2" applyFill="1"/>
    <xf numFmtId="44" fontId="4" fillId="2" borderId="0" xfId="3" applyFont="1" applyFill="1"/>
    <xf numFmtId="0" fontId="23" fillId="0" borderId="0" xfId="2" applyFont="1"/>
    <xf numFmtId="44" fontId="4" fillId="0" borderId="0" xfId="1" applyFont="1"/>
    <xf numFmtId="0" fontId="22" fillId="0" borderId="1" xfId="2" applyFont="1" applyBorder="1" applyAlignment="1" applyProtection="1">
      <protection locked="0"/>
    </xf>
    <xf numFmtId="44" fontId="4" fillId="0" borderId="1" xfId="2" applyNumberFormat="1" applyBorder="1"/>
    <xf numFmtId="44" fontId="22" fillId="0" borderId="1" xfId="2" applyNumberFormat="1" applyFont="1" applyBorder="1" applyAlignment="1">
      <alignment horizontal="center"/>
    </xf>
    <xf numFmtId="0" fontId="5" fillId="9" borderId="1" xfId="2" applyFont="1" applyFill="1" applyBorder="1"/>
    <xf numFmtId="44" fontId="5" fillId="9" borderId="1" xfId="1" applyFont="1" applyFill="1" applyBorder="1"/>
    <xf numFmtId="0" fontId="24" fillId="9" borderId="1" xfId="2" applyFont="1" applyFill="1" applyBorder="1"/>
    <xf numFmtId="44" fontId="23" fillId="2" borderId="1" xfId="2" applyNumberFormat="1" applyFont="1" applyFill="1" applyBorder="1"/>
    <xf numFmtId="44" fontId="23" fillId="2" borderId="1" xfId="2" applyNumberFormat="1" applyFont="1" applyFill="1" applyBorder="1" applyAlignment="1">
      <alignment horizontal="center"/>
    </xf>
    <xf numFmtId="44" fontId="4" fillId="2" borderId="1" xfId="1" applyFont="1" applyFill="1" applyBorder="1"/>
    <xf numFmtId="44" fontId="5" fillId="9" borderId="1" xfId="2" applyNumberFormat="1" applyFont="1" applyFill="1" applyBorder="1"/>
    <xf numFmtId="0" fontId="25" fillId="0" borderId="0" xfId="2" applyFont="1" applyAlignment="1"/>
    <xf numFmtId="0" fontId="26" fillId="0" borderId="0" xfId="2" applyFont="1"/>
    <xf numFmtId="44" fontId="25" fillId="0" borderId="0" xfId="1" applyFont="1" applyAlignment="1"/>
    <xf numFmtId="0" fontId="25" fillId="0" borderId="0" xfId="2" applyFont="1"/>
    <xf numFmtId="44" fontId="25" fillId="0" borderId="0" xfId="2" applyNumberFormat="1" applyFont="1" applyAlignment="1"/>
    <xf numFmtId="0" fontId="4" fillId="0" borderId="0" xfId="2" applyFont="1" applyBorder="1" applyAlignment="1" applyProtection="1">
      <protection locked="0"/>
    </xf>
    <xf numFmtId="0" fontId="4" fillId="0" borderId="1" xfId="2" applyFont="1" applyBorder="1" applyAlignment="1" applyProtection="1">
      <alignment horizontal="center"/>
      <protection locked="0"/>
    </xf>
    <xf numFmtId="44" fontId="4" fillId="0" borderId="1" xfId="3" applyFont="1" applyBorder="1" applyAlignment="1" applyProtection="1">
      <protection locked="0"/>
    </xf>
    <xf numFmtId="44" fontId="4" fillId="8" borderId="1" xfId="3" applyFont="1" applyFill="1" applyBorder="1" applyAlignment="1" applyProtection="1">
      <protection locked="0"/>
    </xf>
    <xf numFmtId="44" fontId="4" fillId="0" borderId="1" xfId="3" applyFont="1" applyBorder="1" applyAlignment="1" applyProtection="1">
      <alignment horizontal="center"/>
      <protection locked="0"/>
    </xf>
    <xf numFmtId="44" fontId="5" fillId="0" borderId="0" xfId="3" applyFont="1" applyBorder="1" applyAlignment="1" applyProtection="1">
      <protection locked="0"/>
    </xf>
    <xf numFmtId="44" fontId="5" fillId="7" borderId="2" xfId="3" applyFont="1" applyFill="1" applyBorder="1" applyAlignment="1" applyProtection="1">
      <protection locked="0"/>
    </xf>
    <xf numFmtId="44" fontId="4" fillId="8" borderId="2" xfId="3" applyFont="1" applyFill="1" applyBorder="1" applyAlignment="1" applyProtection="1">
      <protection locked="0"/>
    </xf>
    <xf numFmtId="44" fontId="4" fillId="0" borderId="0" xfId="3" applyFont="1" applyFill="1" applyBorder="1" applyAlignment="1" applyProtection="1">
      <protection locked="0"/>
    </xf>
    <xf numFmtId="44" fontId="4" fillId="0" borderId="1" xfId="3" applyFont="1" applyFill="1" applyBorder="1" applyAlignment="1" applyProtection="1">
      <protection locked="0"/>
    </xf>
    <xf numFmtId="44" fontId="5" fillId="7" borderId="1" xfId="3" applyFont="1" applyFill="1" applyBorder="1" applyAlignment="1" applyProtection="1">
      <protection locked="0"/>
    </xf>
    <xf numFmtId="44" fontId="5" fillId="2" borderId="1" xfId="3" applyFont="1" applyFill="1" applyBorder="1" applyAlignment="1" applyProtection="1">
      <protection locked="0"/>
    </xf>
    <xf numFmtId="44" fontId="5" fillId="0" borderId="0" xfId="3" applyFont="1" applyFill="1" applyBorder="1" applyAlignment="1" applyProtection="1">
      <protection locked="0"/>
    </xf>
    <xf numFmtId="44" fontId="5" fillId="8" borderId="1" xfId="2" applyNumberFormat="1" applyFont="1" applyFill="1" applyBorder="1" applyAlignment="1" applyProtection="1">
      <protection locked="0"/>
    </xf>
    <xf numFmtId="44" fontId="17" fillId="8" borderId="1" xfId="2" applyNumberFormat="1" applyFont="1" applyFill="1" applyBorder="1" applyAlignment="1" applyProtection="1">
      <protection locked="0"/>
    </xf>
    <xf numFmtId="44" fontId="5" fillId="2" borderId="1" xfId="2" applyNumberFormat="1" applyFont="1" applyFill="1" applyBorder="1" applyAlignment="1" applyProtection="1">
      <protection locked="0"/>
    </xf>
    <xf numFmtId="0" fontId="4" fillId="2" borderId="7" xfId="2" applyFont="1" applyFill="1" applyBorder="1" applyAlignment="1" applyProtection="1">
      <protection locked="0"/>
    </xf>
    <xf numFmtId="0" fontId="4" fillId="0" borderId="9" xfId="2" applyFont="1" applyBorder="1" applyAlignment="1" applyProtection="1">
      <protection locked="0"/>
    </xf>
    <xf numFmtId="44" fontId="4" fillId="2" borderId="9" xfId="3" applyFont="1" applyFill="1" applyBorder="1" applyAlignment="1" applyProtection="1">
      <protection locked="0"/>
    </xf>
    <xf numFmtId="44" fontId="19" fillId="2" borderId="9" xfId="3" applyFont="1" applyFill="1" applyBorder="1" applyAlignment="1" applyProtection="1">
      <protection locked="0"/>
    </xf>
    <xf numFmtId="44" fontId="4" fillId="0" borderId="12" xfId="2" applyNumberFormat="1" applyFont="1" applyFill="1" applyBorder="1" applyAlignment="1" applyProtection="1">
      <protection locked="0"/>
    </xf>
    <xf numFmtId="0" fontId="4" fillId="4" borderId="15" xfId="2" applyFont="1" applyFill="1" applyBorder="1" applyAlignment="1" applyProtection="1">
      <protection locked="0"/>
    </xf>
    <xf numFmtId="44" fontId="4" fillId="0" borderId="9" xfId="2" applyNumberFormat="1" applyFont="1" applyBorder="1" applyAlignment="1" applyProtection="1">
      <protection locked="0"/>
    </xf>
    <xf numFmtId="44" fontId="19" fillId="0" borderId="9" xfId="2" applyNumberFormat="1" applyFont="1" applyBorder="1" applyAlignment="1" applyProtection="1">
      <protection locked="0"/>
    </xf>
    <xf numFmtId="44" fontId="4" fillId="0" borderId="12" xfId="2" applyNumberFormat="1" applyFont="1" applyBorder="1" applyAlignment="1" applyProtection="1">
      <protection locked="0"/>
    </xf>
    <xf numFmtId="44" fontId="5" fillId="0" borderId="0" xfId="2" applyNumberFormat="1" applyFont="1" applyFill="1" applyBorder="1" applyAlignment="1" applyProtection="1">
      <protection locked="0"/>
    </xf>
    <xf numFmtId="0" fontId="4" fillId="0" borderId="0" xfId="2" applyFont="1" applyAlignment="1" applyProtection="1">
      <protection locked="0"/>
    </xf>
    <xf numFmtId="0" fontId="14" fillId="0" borderId="0" xfId="2" applyFont="1" applyBorder="1" applyAlignment="1" applyProtection="1">
      <protection locked="0"/>
    </xf>
    <xf numFmtId="0" fontId="4" fillId="0" borderId="0" xfId="2" applyFont="1" applyFill="1" applyBorder="1" applyAlignment="1" applyProtection="1">
      <protection locked="0"/>
    </xf>
    <xf numFmtId="0" fontId="5" fillId="0" borderId="0" xfId="2" applyFont="1" applyFill="1" applyBorder="1" applyAlignment="1" applyProtection="1">
      <alignment horizontal="lef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wrapText="1"/>
      <protection locked="0"/>
    </xf>
    <xf numFmtId="0" fontId="4" fillId="8" borderId="1" xfId="2" applyFont="1" applyFill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/>
      <protection locked="0"/>
    </xf>
    <xf numFmtId="44" fontId="16" fillId="7" borderId="1" xfId="3" applyFont="1" applyFill="1" applyBorder="1" applyAlignment="1" applyProtection="1">
      <alignment horizontal="center"/>
      <protection locked="0"/>
    </xf>
    <xf numFmtId="0" fontId="15" fillId="0" borderId="1" xfId="2" applyFont="1" applyBorder="1" applyAlignment="1" applyProtection="1">
      <alignment horizontal="center"/>
      <protection locked="0"/>
    </xf>
    <xf numFmtId="0" fontId="22" fillId="0" borderId="1" xfId="2" applyFont="1" applyBorder="1" applyAlignment="1" applyProtection="1">
      <alignment horizontal="left"/>
      <protection locked="0"/>
    </xf>
    <xf numFmtId="0" fontId="4" fillId="0" borderId="1" xfId="2" applyFont="1" applyBorder="1" applyAlignment="1" applyProtection="1">
      <alignment horizontal="left" indent="1"/>
      <protection locked="0"/>
    </xf>
    <xf numFmtId="44" fontId="16" fillId="7" borderId="1" xfId="3" applyFont="1" applyFill="1" applyBorder="1" applyAlignment="1" applyProtection="1">
      <protection locked="0"/>
    </xf>
    <xf numFmtId="0" fontId="5" fillId="0" borderId="0" xfId="2" applyFont="1" applyAlignment="1" applyProtection="1">
      <protection locked="0"/>
    </xf>
    <xf numFmtId="0" fontId="4" fillId="0" borderId="3" xfId="2" applyFont="1" applyBorder="1" applyAlignment="1" applyProtection="1">
      <protection locked="0"/>
    </xf>
    <xf numFmtId="44" fontId="5" fillId="0" borderId="2" xfId="3" applyFont="1" applyFill="1" applyBorder="1" applyAlignment="1" applyProtection="1">
      <protection locked="0"/>
    </xf>
    <xf numFmtId="0" fontId="4" fillId="0" borderId="16" xfId="2" applyFont="1" applyFill="1" applyBorder="1" applyAlignment="1" applyProtection="1">
      <protection locked="0"/>
    </xf>
    <xf numFmtId="44" fontId="5" fillId="0" borderId="17" xfId="3" applyFont="1" applyFill="1" applyBorder="1" applyAlignment="1" applyProtection="1">
      <protection locked="0"/>
    </xf>
    <xf numFmtId="0" fontId="4" fillId="8" borderId="3" xfId="2" applyFont="1" applyFill="1" applyBorder="1" applyAlignment="1" applyProtection="1">
      <alignment horizontal="center"/>
      <protection locked="0"/>
    </xf>
    <xf numFmtId="0" fontId="4" fillId="0" borderId="0" xfId="2" applyFont="1" applyFill="1" applyBorder="1" applyAlignment="1" applyProtection="1">
      <alignment horizontal="center"/>
      <protection locked="0"/>
    </xf>
    <xf numFmtId="0" fontId="5" fillId="0" borderId="3" xfId="2" applyFont="1" applyFill="1" applyBorder="1" applyAlignment="1" applyProtection="1">
      <alignment horizontal="left"/>
      <protection locked="0"/>
    </xf>
    <xf numFmtId="44" fontId="4" fillId="0" borderId="2" xfId="3" applyFont="1" applyFill="1" applyBorder="1" applyAlignment="1" applyProtection="1">
      <protection locked="0"/>
    </xf>
    <xf numFmtId="0" fontId="4" fillId="7" borderId="3" xfId="2" applyFont="1" applyFill="1" applyBorder="1" applyAlignment="1" applyProtection="1">
      <protection locked="0"/>
    </xf>
    <xf numFmtId="0" fontId="4" fillId="2" borderId="3" xfId="2" applyFont="1" applyFill="1" applyBorder="1" applyAlignment="1" applyProtection="1">
      <alignment horizontal="center"/>
      <protection locked="0"/>
    </xf>
    <xf numFmtId="44" fontId="5" fillId="2" borderId="2" xfId="3" applyFont="1" applyFill="1" applyBorder="1" applyAlignment="1" applyProtection="1">
      <protection locked="0"/>
    </xf>
    <xf numFmtId="0" fontId="5" fillId="8" borderId="3" xfId="2" applyFont="1" applyFill="1" applyBorder="1" applyAlignment="1" applyProtection="1">
      <protection locked="0"/>
    </xf>
    <xf numFmtId="44" fontId="5" fillId="8" borderId="4" xfId="3" applyFont="1" applyFill="1" applyBorder="1" applyAlignment="1" applyProtection="1">
      <protection locked="0"/>
    </xf>
    <xf numFmtId="44" fontId="5" fillId="8" borderId="2" xfId="3" applyFont="1" applyFill="1" applyBorder="1" applyAlignment="1" applyProtection="1">
      <protection locked="0"/>
    </xf>
    <xf numFmtId="0" fontId="5" fillId="2" borderId="3" xfId="2" applyFont="1" applyFill="1" applyBorder="1" applyAlignment="1" applyProtection="1">
      <protection locked="0"/>
    </xf>
    <xf numFmtId="0" fontId="5" fillId="2" borderId="2" xfId="2" applyFont="1" applyFill="1" applyBorder="1" applyAlignment="1" applyProtection="1">
      <protection locked="0"/>
    </xf>
    <xf numFmtId="44" fontId="18" fillId="0" borderId="0" xfId="3" applyFont="1" applyFill="1" applyBorder="1" applyAlignment="1" applyProtection="1">
      <protection locked="0"/>
    </xf>
    <xf numFmtId="0" fontId="5" fillId="0" borderId="0" xfId="2" applyFont="1" applyFill="1" applyBorder="1" applyAlignment="1" applyProtection="1">
      <protection locked="0"/>
    </xf>
    <xf numFmtId="0" fontId="4" fillId="2" borderId="5" xfId="2" applyFont="1" applyFill="1" applyBorder="1" applyAlignment="1" applyProtection="1">
      <protection locked="0"/>
    </xf>
    <xf numFmtId="0" fontId="4" fillId="2" borderId="6" xfId="2" applyFont="1" applyFill="1" applyBorder="1" applyAlignment="1" applyProtection="1">
      <protection locked="0"/>
    </xf>
    <xf numFmtId="0" fontId="4" fillId="0" borderId="8" xfId="2" applyFont="1" applyBorder="1" applyAlignment="1" applyProtection="1">
      <protection locked="0"/>
    </xf>
    <xf numFmtId="44" fontId="4" fillId="0" borderId="0" xfId="3" applyFont="1" applyBorder="1" applyAlignment="1" applyProtection="1">
      <protection locked="0"/>
    </xf>
    <xf numFmtId="0" fontId="4" fillId="2" borderId="8" xfId="2" applyFont="1" applyFill="1" applyBorder="1" applyAlignment="1" applyProtection="1">
      <protection locked="0"/>
    </xf>
    <xf numFmtId="0" fontId="4" fillId="2" borderId="0" xfId="2" applyFont="1" applyFill="1" applyBorder="1" applyAlignment="1" applyProtection="1">
      <protection locked="0"/>
    </xf>
    <xf numFmtId="0" fontId="4" fillId="0" borderId="10" xfId="2" applyFont="1" applyBorder="1" applyAlignment="1" applyProtection="1">
      <protection locked="0"/>
    </xf>
    <xf numFmtId="0" fontId="4" fillId="0" borderId="11" xfId="2" applyFont="1" applyBorder="1" applyAlignment="1" applyProtection="1">
      <protection locked="0"/>
    </xf>
    <xf numFmtId="0" fontId="5" fillId="4" borderId="13" xfId="2" applyFont="1" applyFill="1" applyBorder="1" applyAlignment="1" applyProtection="1">
      <protection locked="0"/>
    </xf>
    <xf numFmtId="0" fontId="4" fillId="4" borderId="14" xfId="2" applyFont="1" applyFill="1" applyBorder="1" applyAlignment="1" applyProtection="1">
      <protection locked="0"/>
    </xf>
    <xf numFmtId="0" fontId="4" fillId="0" borderId="8" xfId="2" applyFont="1" applyFill="1" applyBorder="1" applyAlignment="1" applyProtection="1">
      <protection locked="0"/>
    </xf>
    <xf numFmtId="0" fontId="10" fillId="0" borderId="0" xfId="2" applyFont="1" applyFill="1" applyAlignment="1"/>
    <xf numFmtId="0" fontId="22" fillId="0" borderId="1" xfId="2" applyFont="1" applyBorder="1" applyAlignment="1" applyProtection="1">
      <alignment horizontal="left" vertical="center" wrapText="1"/>
      <protection locked="0"/>
    </xf>
    <xf numFmtId="44" fontId="0" fillId="5" borderId="0" xfId="0" applyNumberFormat="1" applyFill="1"/>
    <xf numFmtId="44" fontId="22" fillId="0" borderId="1" xfId="2" applyNumberFormat="1" applyFont="1" applyBorder="1"/>
    <xf numFmtId="14" fontId="20" fillId="0" borderId="0" xfId="2" applyNumberFormat="1" applyFont="1" applyAlignment="1">
      <alignment horizontal="center"/>
    </xf>
    <xf numFmtId="14" fontId="4" fillId="0" borderId="0" xfId="2" applyNumberFormat="1"/>
    <xf numFmtId="14" fontId="5" fillId="9" borderId="1" xfId="2" applyNumberFormat="1" applyFont="1" applyFill="1" applyBorder="1" applyAlignment="1">
      <alignment horizontal="center" wrapText="1"/>
    </xf>
    <xf numFmtId="14" fontId="5" fillId="9" borderId="1" xfId="2" applyNumberFormat="1" applyFont="1" applyFill="1" applyBorder="1" applyAlignment="1">
      <alignment horizontal="center"/>
    </xf>
    <xf numFmtId="14" fontId="4" fillId="2" borderId="0" xfId="2" applyNumberFormat="1" applyFill="1"/>
    <xf numFmtId="43" fontId="0" fillId="0" borderId="0" xfId="24" applyFont="1"/>
    <xf numFmtId="0" fontId="0" fillId="0" borderId="0" xfId="24" applyNumberFormat="1" applyFont="1"/>
    <xf numFmtId="0" fontId="4" fillId="0" borderId="0" xfId="2" applyNumberFormat="1"/>
    <xf numFmtId="14" fontId="0" fillId="7" borderId="1" xfId="0" applyNumberFormat="1" applyFill="1" applyBorder="1"/>
    <xf numFmtId="14" fontId="0" fillId="0" borderId="0" xfId="0" applyNumberFormat="1" applyFill="1" applyBorder="1"/>
    <xf numFmtId="0" fontId="0" fillId="2" borderId="0" xfId="0" applyNumberFormat="1" applyFill="1"/>
    <xf numFmtId="0" fontId="2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3" borderId="0" xfId="0" applyNumberFormat="1" applyFill="1"/>
    <xf numFmtId="0" fontId="2" fillId="2" borderId="1" xfId="0" applyNumberFormat="1" applyFont="1" applyFill="1" applyBorder="1"/>
    <xf numFmtId="0" fontId="0" fillId="0" borderId="0" xfId="0" applyNumberFormat="1"/>
    <xf numFmtId="167" fontId="2" fillId="3" borderId="1" xfId="1" applyNumberFormat="1" applyFont="1" applyFill="1" applyBorder="1"/>
    <xf numFmtId="167" fontId="2" fillId="3" borderId="1" xfId="0" applyNumberFormat="1" applyFont="1" applyFill="1" applyBorder="1"/>
    <xf numFmtId="168" fontId="2" fillId="3" borderId="1" xfId="0" applyNumberFormat="1" applyFont="1" applyFill="1" applyBorder="1"/>
    <xf numFmtId="44" fontId="2" fillId="3" borderId="1" xfId="1" applyFont="1" applyFill="1" applyBorder="1"/>
    <xf numFmtId="44" fontId="0" fillId="10" borderId="0" xfId="1" applyFont="1" applyFill="1"/>
    <xf numFmtId="166" fontId="0" fillId="10" borderId="0" xfId="0" applyNumberFormat="1" applyFill="1"/>
    <xf numFmtId="0" fontId="10" fillId="0" borderId="0" xfId="2" applyFont="1" applyAlignment="1"/>
    <xf numFmtId="0" fontId="2" fillId="3" borderId="3" xfId="0" applyFont="1" applyFill="1" applyBorder="1"/>
    <xf numFmtId="167" fontId="2" fillId="3" borderId="3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7" fontId="2" fillId="0" borderId="0" xfId="0" applyNumberFormat="1" applyFont="1" applyFill="1" applyBorder="1"/>
    <xf numFmtId="168" fontId="2" fillId="0" borderId="0" xfId="0" applyNumberFormat="1" applyFont="1" applyFill="1" applyBorder="1"/>
    <xf numFmtId="168" fontId="0" fillId="0" borderId="0" xfId="1" applyNumberFormat="1" applyFont="1" applyFill="1" applyBorder="1"/>
    <xf numFmtId="168" fontId="0" fillId="0" borderId="0" xfId="0" applyNumberFormat="1" applyFill="1" applyBorder="1"/>
    <xf numFmtId="0" fontId="4" fillId="2" borderId="19" xfId="2" applyFill="1" applyBorder="1" applyAlignment="1">
      <alignment horizontal="center"/>
    </xf>
    <xf numFmtId="0" fontId="4" fillId="2" borderId="18" xfId="2" applyFill="1" applyBorder="1" applyAlignment="1">
      <alignment horizontal="center"/>
    </xf>
    <xf numFmtId="0" fontId="10" fillId="0" borderId="0" xfId="2" applyFont="1" applyFill="1" applyAlignment="1">
      <alignment horizontal="center"/>
    </xf>
    <xf numFmtId="0" fontId="10" fillId="0" borderId="0" xfId="2" applyFont="1" applyAlignment="1">
      <alignment horizontal="center"/>
    </xf>
  </cellXfs>
  <cellStyles count="25">
    <cellStyle name="Comma" xfId="24" builtinId="3"/>
    <cellStyle name="Currency" xfId="1" builtinId="4"/>
    <cellStyle name="Currency 2" xfId="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  <cellStyle name="Normal 2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DBD600"/>
      <color rgb="FFF9F7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64</xdr:row>
      <xdr:rowOff>66674</xdr:rowOff>
    </xdr:from>
    <xdr:to>
      <xdr:col>3</xdr:col>
      <xdr:colOff>482600</xdr:colOff>
      <xdr:row>80</xdr:row>
      <xdr:rowOff>120690</xdr:rowOff>
    </xdr:to>
    <xdr:sp macro="" textlink="">
      <xdr:nvSpPr>
        <xdr:cNvPr id="2" name="TextBox 1"/>
        <xdr:cNvSpPr txBox="1"/>
      </xdr:nvSpPr>
      <xdr:spPr>
        <a:xfrm>
          <a:off x="38100" y="10306049"/>
          <a:ext cx="5502275" cy="2797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28575</xdr:rowOff>
    </xdr:from>
    <xdr:to>
      <xdr:col>1</xdr:col>
      <xdr:colOff>1418167</xdr:colOff>
      <xdr:row>25</xdr:row>
      <xdr:rowOff>161925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4505325"/>
          <a:ext cx="1418167" cy="323850"/>
        </a:xfrm>
        <a:prstGeom prst="rect">
          <a:avLst/>
        </a:prstGeom>
        <a:solidFill>
          <a:srgbClr val="D8D8D8"/>
        </a:solidFill>
        <a:ln w="317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2100"/>
            </a:lnSpc>
            <a:defRPr sz="1000"/>
          </a:pPr>
          <a:r>
            <a:rPr lang="en-US" sz="1800" b="0" i="0" u="none" strike="noStrike" baseline="0">
              <a:solidFill>
                <a:srgbClr val="F2F2F2"/>
              </a:solidFill>
              <a:latin typeface="Calibri"/>
            </a:rPr>
            <a:t>EXAMPLE</a:t>
          </a:r>
        </a:p>
        <a:p>
          <a:pPr algn="ctr" rtl="0">
            <a:lnSpc>
              <a:spcPts val="2200"/>
            </a:lnSpc>
            <a:defRPr sz="1000"/>
          </a:pPr>
          <a:endParaRPr lang="en-US" sz="2000" b="0" i="0" u="none" strike="noStrike" baseline="0">
            <a:solidFill>
              <a:srgbClr val="F2F2F2"/>
            </a:solidFill>
            <a:latin typeface="Calibri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PA.BudgetTemplate-rev.July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PA Budget"/>
      <sheetName val="FLPA Expense Log"/>
      <sheetName val="Macro"/>
    </sheetNames>
    <sheetDataSet>
      <sheetData sheetId="0" refreshError="1"/>
      <sheetData sheetId="1">
        <row r="118">
          <cell r="I118">
            <v>12</v>
          </cell>
        </row>
      </sheetData>
      <sheetData sheetId="2">
        <row r="2">
          <cell r="A2" t="str">
            <v>Activity/Entrance Fees</v>
          </cell>
        </row>
        <row r="3">
          <cell r="A3" t="str">
            <v>Ground/Local Transportation</v>
          </cell>
        </row>
        <row r="4">
          <cell r="A4" t="str">
            <v>Instructional Supplies</v>
          </cell>
        </row>
        <row r="5">
          <cell r="A5" t="str">
            <v>Lodging</v>
          </cell>
        </row>
        <row r="6">
          <cell r="A6" t="str">
            <v>Meals</v>
          </cell>
        </row>
        <row r="7">
          <cell r="A7" t="str">
            <v>Miscellaneous Expense</v>
          </cell>
        </row>
        <row r="8">
          <cell r="A8" t="str">
            <v>Tips</v>
          </cell>
        </row>
        <row r="9">
          <cell r="A9" t="str">
            <v>Vehicle Rental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9"/>
  <sheetViews>
    <sheetView tabSelected="1" view="pageLayout" topLeftCell="A21" zoomScaleNormal="100" zoomScaleSheetLayoutView="100" workbookViewId="0">
      <selection activeCell="A26" sqref="A26:A27"/>
    </sheetView>
  </sheetViews>
  <sheetFormatPr defaultColWidth="10.33203125" defaultRowHeight="13.95" customHeight="1" x14ac:dyDescent="0.25"/>
  <cols>
    <col min="1" max="1" width="40.44140625" style="69" customWidth="1"/>
    <col min="2" max="3" width="17.6640625" style="69" customWidth="1"/>
    <col min="4" max="4" width="10.33203125" style="69"/>
    <col min="5" max="5" width="26.77734375" style="69" bestFit="1" customWidth="1"/>
    <col min="6" max="6" width="20.44140625" style="69" customWidth="1"/>
    <col min="7" max="16384" width="10.33203125" style="69"/>
  </cols>
  <sheetData>
    <row r="1" spans="1:6" ht="18" customHeight="1" x14ac:dyDescent="0.3">
      <c r="A1" s="228" t="s">
        <v>120</v>
      </c>
      <c r="B1" s="228"/>
      <c r="C1" s="228"/>
      <c r="D1" s="190"/>
      <c r="E1" s="190"/>
    </row>
    <row r="2" spans="1:6" ht="13.95" customHeight="1" x14ac:dyDescent="0.25">
      <c r="A2" s="70"/>
      <c r="B2" s="71"/>
      <c r="C2" s="72"/>
    </row>
    <row r="3" spans="1:6" ht="13.95" customHeight="1" x14ac:dyDescent="0.25">
      <c r="A3" s="120" t="s">
        <v>19</v>
      </c>
      <c r="B3" s="74"/>
      <c r="C3" s="75"/>
    </row>
    <row r="4" spans="1:6" ht="13.95" customHeight="1" x14ac:dyDescent="0.25">
      <c r="A4" s="120" t="s">
        <v>20</v>
      </c>
      <c r="B4" s="74"/>
      <c r="C4" s="75"/>
    </row>
    <row r="5" spans="1:6" ht="13.95" customHeight="1" x14ac:dyDescent="0.25">
      <c r="A5" s="120" t="s">
        <v>22</v>
      </c>
      <c r="B5" s="74"/>
      <c r="C5" s="75"/>
    </row>
    <row r="6" spans="1:6" ht="13.95" customHeight="1" x14ac:dyDescent="0.25">
      <c r="A6" s="120" t="s">
        <v>23</v>
      </c>
      <c r="B6" s="76"/>
      <c r="C6" s="77"/>
    </row>
    <row r="7" spans="1:6" ht="13.95" customHeight="1" x14ac:dyDescent="0.25">
      <c r="A7" s="146" t="s">
        <v>24</v>
      </c>
      <c r="B7" s="78"/>
      <c r="C7" s="77"/>
    </row>
    <row r="8" spans="1:6" ht="7.5" customHeight="1" x14ac:dyDescent="0.25">
      <c r="A8" s="120"/>
      <c r="B8" s="79"/>
      <c r="C8" s="77"/>
    </row>
    <row r="9" spans="1:6" ht="13.95" customHeight="1" x14ac:dyDescent="0.25">
      <c r="A9" s="120" t="s">
        <v>82</v>
      </c>
      <c r="B9" s="78"/>
      <c r="C9" s="147" t="s">
        <v>25</v>
      </c>
    </row>
    <row r="10" spans="1:6" ht="11.25" customHeight="1" x14ac:dyDescent="0.25">
      <c r="A10" s="148" t="s">
        <v>21</v>
      </c>
      <c r="B10" s="80"/>
      <c r="C10" s="147" t="s">
        <v>26</v>
      </c>
    </row>
    <row r="11" spans="1:6" ht="13.95" customHeight="1" x14ac:dyDescent="0.25">
      <c r="A11" s="149" t="s">
        <v>21</v>
      </c>
      <c r="B11" s="120"/>
      <c r="C11" s="120"/>
    </row>
    <row r="12" spans="1:6" ht="13.95" customHeight="1" x14ac:dyDescent="0.25">
      <c r="A12" s="150" t="s">
        <v>27</v>
      </c>
      <c r="B12" s="121" t="s">
        <v>28</v>
      </c>
      <c r="C12" s="121" t="s">
        <v>3</v>
      </c>
    </row>
    <row r="13" spans="1:6" ht="13.95" customHeight="1" x14ac:dyDescent="0.25">
      <c r="A13" s="45" t="s">
        <v>29</v>
      </c>
      <c r="B13" s="81">
        <v>0</v>
      </c>
      <c r="C13" s="122">
        <f>$B$9*B13</f>
        <v>0</v>
      </c>
      <c r="E13" s="115"/>
      <c r="F13" s="115"/>
    </row>
    <row r="14" spans="1:6" ht="13.95" customHeight="1" x14ac:dyDescent="0.25">
      <c r="A14" s="105" t="s">
        <v>109</v>
      </c>
      <c r="B14" s="81">
        <v>0</v>
      </c>
      <c r="C14" s="122">
        <f t="shared" ref="C14:C22" si="0">$B$9*B14</f>
        <v>0</v>
      </c>
      <c r="E14" s="115"/>
      <c r="F14" s="115" t="s">
        <v>112</v>
      </c>
    </row>
    <row r="15" spans="1:6" ht="13.95" customHeight="1" x14ac:dyDescent="0.3">
      <c r="A15" s="105" t="s">
        <v>75</v>
      </c>
      <c r="B15" s="81">
        <v>0</v>
      </c>
      <c r="C15" s="122">
        <f t="shared" si="0"/>
        <v>0</v>
      </c>
      <c r="E15" s="116" t="s">
        <v>69</v>
      </c>
      <c r="F15" s="117">
        <f>C16+C17+C33+C34</f>
        <v>0</v>
      </c>
    </row>
    <row r="16" spans="1:6" ht="13.95" customHeight="1" x14ac:dyDescent="0.3">
      <c r="A16" s="45" t="s">
        <v>30</v>
      </c>
      <c r="B16" s="81">
        <v>0</v>
      </c>
      <c r="C16" s="122">
        <f t="shared" si="0"/>
        <v>0</v>
      </c>
      <c r="E16" s="116" t="s">
        <v>70</v>
      </c>
      <c r="F16" s="117">
        <f>C19+C36</f>
        <v>0</v>
      </c>
    </row>
    <row r="17" spans="1:6" ht="13.95" customHeight="1" x14ac:dyDescent="0.3">
      <c r="A17" s="45" t="s">
        <v>31</v>
      </c>
      <c r="B17" s="81">
        <v>0</v>
      </c>
      <c r="C17" s="122">
        <f t="shared" si="0"/>
        <v>0</v>
      </c>
      <c r="E17" s="116" t="s">
        <v>73</v>
      </c>
      <c r="F17" s="117">
        <f>C18+C35</f>
        <v>0</v>
      </c>
    </row>
    <row r="18" spans="1:6" ht="13.95" customHeight="1" x14ac:dyDescent="0.3">
      <c r="A18" s="46" t="s">
        <v>32</v>
      </c>
      <c r="B18" s="81">
        <v>0</v>
      </c>
      <c r="C18" s="122">
        <f t="shared" si="0"/>
        <v>0</v>
      </c>
      <c r="E18" s="116" t="s">
        <v>74</v>
      </c>
      <c r="F18" s="117">
        <f>C14+C29</f>
        <v>0</v>
      </c>
    </row>
    <row r="19" spans="1:6" ht="13.95" customHeight="1" x14ac:dyDescent="0.3">
      <c r="A19" s="45" t="s">
        <v>33</v>
      </c>
      <c r="B19" s="81">
        <v>0</v>
      </c>
      <c r="C19" s="122">
        <f t="shared" si="0"/>
        <v>0</v>
      </c>
      <c r="E19" s="116" t="s">
        <v>75</v>
      </c>
      <c r="F19" s="117">
        <f>C15+C30</f>
        <v>0</v>
      </c>
    </row>
    <row r="20" spans="1:6" ht="13.95" customHeight="1" x14ac:dyDescent="0.3">
      <c r="A20" s="151" t="s">
        <v>126</v>
      </c>
      <c r="B20" s="81">
        <v>100</v>
      </c>
      <c r="C20" s="122">
        <f t="shared" si="0"/>
        <v>0</v>
      </c>
      <c r="E20" s="116" t="s">
        <v>104</v>
      </c>
      <c r="F20" s="117">
        <f>C42+C43+C20+C37</f>
        <v>0</v>
      </c>
    </row>
    <row r="21" spans="1:6" ht="27" customHeight="1" x14ac:dyDescent="0.3">
      <c r="A21" s="191" t="s">
        <v>121</v>
      </c>
      <c r="B21" s="81">
        <v>0</v>
      </c>
      <c r="C21" s="122">
        <f t="shared" si="0"/>
        <v>0</v>
      </c>
      <c r="E21" s="116" t="s">
        <v>77</v>
      </c>
      <c r="F21" s="117">
        <v>0</v>
      </c>
    </row>
    <row r="22" spans="1:6" ht="13.95" customHeight="1" x14ac:dyDescent="0.3">
      <c r="A22" s="45" t="s">
        <v>125</v>
      </c>
      <c r="B22" s="81">
        <v>0</v>
      </c>
      <c r="C22" s="122">
        <f t="shared" si="0"/>
        <v>0</v>
      </c>
      <c r="E22" s="116" t="s">
        <v>78</v>
      </c>
      <c r="F22" s="117">
        <v>0</v>
      </c>
    </row>
    <row r="23" spans="1:6" ht="13.95" customHeight="1" x14ac:dyDescent="0.3">
      <c r="A23" s="152" t="s">
        <v>34</v>
      </c>
      <c r="B23" s="123">
        <f>SUM(B13:B22)</f>
        <v>100</v>
      </c>
      <c r="C23" s="123">
        <f>SUM(C13:C22)</f>
        <v>0</v>
      </c>
      <c r="E23" s="116" t="s">
        <v>71</v>
      </c>
      <c r="F23" s="117">
        <f>C31</f>
        <v>0</v>
      </c>
    </row>
    <row r="24" spans="1:6" ht="13.95" customHeight="1" x14ac:dyDescent="0.3">
      <c r="A24" s="150" t="s">
        <v>35</v>
      </c>
      <c r="B24" s="121" t="s">
        <v>36</v>
      </c>
      <c r="C24" s="121" t="s">
        <v>3</v>
      </c>
      <c r="E24" s="116" t="s">
        <v>72</v>
      </c>
      <c r="F24" s="117">
        <f>C32</f>
        <v>0</v>
      </c>
    </row>
    <row r="25" spans="1:6" ht="13.95" customHeight="1" x14ac:dyDescent="0.3">
      <c r="A25" s="153" t="s">
        <v>37</v>
      </c>
      <c r="B25" s="121"/>
      <c r="C25" s="121"/>
      <c r="E25" s="116" t="s">
        <v>105</v>
      </c>
      <c r="F25" s="117">
        <v>0</v>
      </c>
    </row>
    <row r="26" spans="1:6" ht="13.95" customHeight="1" x14ac:dyDescent="0.3">
      <c r="A26" s="154"/>
      <c r="B26" s="155">
        <v>0</v>
      </c>
      <c r="C26" s="124">
        <f>B26</f>
        <v>0</v>
      </c>
      <c r="E26" s="116" t="s">
        <v>79</v>
      </c>
      <c r="F26" s="117">
        <v>0</v>
      </c>
    </row>
    <row r="27" spans="1:6" ht="13.95" customHeight="1" x14ac:dyDescent="0.25">
      <c r="A27" s="154"/>
      <c r="B27" s="155">
        <v>0</v>
      </c>
      <c r="C27" s="124">
        <f>B27</f>
        <v>0</v>
      </c>
      <c r="E27" s="118" t="s">
        <v>106</v>
      </c>
      <c r="F27" s="117">
        <v>0</v>
      </c>
    </row>
    <row r="28" spans="1:6" ht="13.95" customHeight="1" x14ac:dyDescent="0.25">
      <c r="A28" s="156"/>
      <c r="B28" s="81">
        <v>0</v>
      </c>
      <c r="C28" s="124">
        <f>B28</f>
        <v>0</v>
      </c>
      <c r="E28" s="115" t="s">
        <v>9</v>
      </c>
      <c r="F28" s="119">
        <f>SUM(F15:F27)</f>
        <v>0</v>
      </c>
    </row>
    <row r="29" spans="1:6" ht="13.95" customHeight="1" x14ac:dyDescent="0.25">
      <c r="A29" s="157" t="s">
        <v>108</v>
      </c>
      <c r="B29" s="81">
        <v>0</v>
      </c>
      <c r="C29" s="124">
        <f t="shared" ref="C29:C37" si="1">B29*$B$7</f>
        <v>0</v>
      </c>
      <c r="E29" s="115"/>
      <c r="F29" s="115"/>
    </row>
    <row r="30" spans="1:6" ht="13.95" customHeight="1" x14ac:dyDescent="0.25">
      <c r="A30" s="105" t="s">
        <v>75</v>
      </c>
      <c r="B30" s="81">
        <v>0</v>
      </c>
      <c r="C30" s="124">
        <f t="shared" si="1"/>
        <v>0</v>
      </c>
      <c r="E30" s="115"/>
      <c r="F30" s="115"/>
    </row>
    <row r="31" spans="1:6" ht="13.95" customHeight="1" x14ac:dyDescent="0.25">
      <c r="A31" s="105" t="s">
        <v>110</v>
      </c>
      <c r="B31" s="81">
        <v>0</v>
      </c>
      <c r="C31" s="124">
        <f t="shared" si="1"/>
        <v>0</v>
      </c>
    </row>
    <row r="32" spans="1:6" ht="13.95" customHeight="1" x14ac:dyDescent="0.25">
      <c r="A32" s="105" t="s">
        <v>111</v>
      </c>
      <c r="B32" s="81">
        <v>0</v>
      </c>
      <c r="C32" s="124">
        <f t="shared" si="1"/>
        <v>0</v>
      </c>
    </row>
    <row r="33" spans="1:3" ht="13.95" customHeight="1" x14ac:dyDescent="0.25">
      <c r="A33" s="45" t="s">
        <v>30</v>
      </c>
      <c r="B33" s="81">
        <v>0</v>
      </c>
      <c r="C33" s="124">
        <f t="shared" si="1"/>
        <v>0</v>
      </c>
    </row>
    <row r="34" spans="1:3" ht="13.95" customHeight="1" x14ac:dyDescent="0.25">
      <c r="A34" s="45" t="s">
        <v>31</v>
      </c>
      <c r="B34" s="81">
        <v>0</v>
      </c>
      <c r="C34" s="124">
        <f t="shared" si="1"/>
        <v>0</v>
      </c>
    </row>
    <row r="35" spans="1:3" ht="13.95" customHeight="1" x14ac:dyDescent="0.25">
      <c r="A35" s="46" t="s">
        <v>32</v>
      </c>
      <c r="B35" s="81">
        <v>0</v>
      </c>
      <c r="C35" s="124">
        <f t="shared" si="1"/>
        <v>0</v>
      </c>
    </row>
    <row r="36" spans="1:3" ht="13.95" customHeight="1" x14ac:dyDescent="0.25">
      <c r="A36" s="45" t="s">
        <v>33</v>
      </c>
      <c r="B36" s="81">
        <v>0</v>
      </c>
      <c r="C36" s="124">
        <f t="shared" si="1"/>
        <v>0</v>
      </c>
    </row>
    <row r="37" spans="1:3" ht="13.95" customHeight="1" x14ac:dyDescent="0.25">
      <c r="A37" s="45" t="s">
        <v>126</v>
      </c>
      <c r="B37" s="81">
        <v>50</v>
      </c>
      <c r="C37" s="124">
        <f t="shared" si="1"/>
        <v>0</v>
      </c>
    </row>
    <row r="38" spans="1:3" ht="26.25" customHeight="1" x14ac:dyDescent="0.25">
      <c r="A38" s="191" t="s">
        <v>121</v>
      </c>
      <c r="B38" s="81">
        <v>0</v>
      </c>
      <c r="C38" s="124">
        <f>+B38</f>
        <v>0</v>
      </c>
    </row>
    <row r="39" spans="1:3" ht="13.95" customHeight="1" x14ac:dyDescent="0.25">
      <c r="A39" s="158"/>
      <c r="B39" s="81"/>
      <c r="C39" s="124">
        <f t="shared" ref="C39:C43" si="2">+B39</f>
        <v>0</v>
      </c>
    </row>
    <row r="40" spans="1:3" ht="13.95" customHeight="1" x14ac:dyDescent="0.25">
      <c r="A40" s="158"/>
      <c r="B40" s="159"/>
      <c r="C40" s="124">
        <f t="shared" si="2"/>
        <v>0</v>
      </c>
    </row>
    <row r="41" spans="1:3" ht="13.95" customHeight="1" x14ac:dyDescent="0.25">
      <c r="A41" s="158"/>
      <c r="B41" s="159"/>
      <c r="C41" s="124">
        <f t="shared" si="2"/>
        <v>0</v>
      </c>
    </row>
    <row r="42" spans="1:3" ht="13.95" customHeight="1" x14ac:dyDescent="0.25">
      <c r="A42" s="158"/>
      <c r="B42" s="159"/>
      <c r="C42" s="124">
        <f t="shared" si="2"/>
        <v>0</v>
      </c>
    </row>
    <row r="43" spans="1:3" ht="13.95" customHeight="1" x14ac:dyDescent="0.25">
      <c r="A43" s="158"/>
      <c r="B43" s="159"/>
      <c r="C43" s="124">
        <f t="shared" si="2"/>
        <v>0</v>
      </c>
    </row>
    <row r="44" spans="1:3" ht="13.95" customHeight="1" x14ac:dyDescent="0.25">
      <c r="A44" s="152" t="s">
        <v>38</v>
      </c>
      <c r="B44" s="123">
        <f>SUM(B29:B43)</f>
        <v>50</v>
      </c>
      <c r="C44" s="123">
        <f>SUM(C26:C42)</f>
        <v>0</v>
      </c>
    </row>
    <row r="45" spans="1:3" ht="9" customHeight="1" x14ac:dyDescent="0.25">
      <c r="A45" s="146"/>
      <c r="B45" s="125"/>
      <c r="C45" s="125"/>
    </row>
    <row r="46" spans="1:3" ht="13.5" customHeight="1" x14ac:dyDescent="0.25">
      <c r="A46" s="160" t="s">
        <v>39</v>
      </c>
      <c r="B46" s="125"/>
      <c r="C46" s="125"/>
    </row>
    <row r="47" spans="1:3" ht="13.5" customHeight="1" x14ac:dyDescent="0.25">
      <c r="A47" s="161" t="s">
        <v>83</v>
      </c>
      <c r="B47" s="162">
        <v>0</v>
      </c>
      <c r="C47" s="126"/>
    </row>
    <row r="48" spans="1:3" ht="13.5" customHeight="1" x14ac:dyDescent="0.25">
      <c r="A48" s="163" t="s">
        <v>84</v>
      </c>
      <c r="B48" s="164">
        <v>0</v>
      </c>
      <c r="C48" s="126">
        <v>0</v>
      </c>
    </row>
    <row r="49" spans="1:4" ht="13.5" customHeight="1" x14ac:dyDescent="0.25">
      <c r="A49" s="165" t="s">
        <v>85</v>
      </c>
      <c r="B49" s="127" t="s">
        <v>21</v>
      </c>
      <c r="C49" s="127">
        <f>SUM(C47:C48)</f>
        <v>0</v>
      </c>
    </row>
    <row r="50" spans="1:4" ht="9" customHeight="1" x14ac:dyDescent="0.25">
      <c r="A50" s="166"/>
      <c r="B50" s="128"/>
      <c r="C50" s="128"/>
    </row>
    <row r="51" spans="1:4" ht="13.5" customHeight="1" x14ac:dyDescent="0.25">
      <c r="A51" s="149" t="s">
        <v>40</v>
      </c>
      <c r="B51" s="128"/>
      <c r="C51" s="128"/>
    </row>
    <row r="52" spans="1:4" ht="13.5" customHeight="1" x14ac:dyDescent="0.25">
      <c r="A52" s="167" t="s">
        <v>41</v>
      </c>
      <c r="B52" s="168"/>
      <c r="C52" s="129"/>
    </row>
    <row r="53" spans="1:4" ht="13.5" customHeight="1" x14ac:dyDescent="0.25">
      <c r="A53" s="169"/>
      <c r="B53" s="126"/>
      <c r="C53" s="130">
        <v>0</v>
      </c>
    </row>
    <row r="54" spans="1:4" ht="13.5" customHeight="1" x14ac:dyDescent="0.25">
      <c r="A54" s="170" t="s">
        <v>42</v>
      </c>
      <c r="B54" s="171"/>
      <c r="C54" s="131">
        <f>SUM(C53)</f>
        <v>0</v>
      </c>
    </row>
    <row r="55" spans="1:4" ht="13.5" customHeight="1" x14ac:dyDescent="0.25">
      <c r="A55" s="166"/>
      <c r="B55" s="132"/>
      <c r="C55" s="132"/>
      <c r="D55" s="82"/>
    </row>
    <row r="56" spans="1:4" ht="13.5" customHeight="1" x14ac:dyDescent="0.25">
      <c r="A56" s="166"/>
      <c r="B56" s="132" t="s">
        <v>21</v>
      </c>
      <c r="C56" s="132"/>
      <c r="D56" s="82"/>
    </row>
    <row r="57" spans="1:4" ht="13.5" customHeight="1" x14ac:dyDescent="0.25">
      <c r="A57" s="146"/>
      <c r="B57" s="125"/>
      <c r="C57" s="125"/>
    </row>
    <row r="58" spans="1:4" ht="13.95" customHeight="1" x14ac:dyDescent="0.25">
      <c r="A58" s="172" t="s">
        <v>43</v>
      </c>
      <c r="B58" s="173"/>
      <c r="C58" s="133">
        <f>SUM(C49+C44+C23-C53)</f>
        <v>0</v>
      </c>
    </row>
    <row r="59" spans="1:4" ht="13.95" customHeight="1" x14ac:dyDescent="0.25">
      <c r="A59" s="172" t="s">
        <v>44</v>
      </c>
      <c r="B59" s="174"/>
      <c r="C59" s="134">
        <f>C13</f>
        <v>0</v>
      </c>
    </row>
    <row r="60" spans="1:4" ht="13.95" customHeight="1" x14ac:dyDescent="0.25">
      <c r="A60" s="172" t="s">
        <v>45</v>
      </c>
      <c r="B60" s="174"/>
      <c r="C60" s="133">
        <f>C58-C59</f>
        <v>0</v>
      </c>
    </row>
    <row r="61" spans="1:4" ht="9" customHeight="1" x14ac:dyDescent="0.25">
      <c r="A61" s="120"/>
      <c r="B61" s="120"/>
      <c r="C61" s="120"/>
    </row>
    <row r="62" spans="1:4" ht="13.5" customHeight="1" x14ac:dyDescent="0.25">
      <c r="A62" s="175" t="s">
        <v>46</v>
      </c>
      <c r="B62" s="176"/>
      <c r="C62" s="135" t="e">
        <f>C58/B9</f>
        <v>#DIV/0!</v>
      </c>
    </row>
    <row r="63" spans="1:4" ht="13.95" customHeight="1" x14ac:dyDescent="0.25">
      <c r="A63" s="177"/>
      <c r="B63" s="177"/>
      <c r="C63" s="132"/>
    </row>
    <row r="64" spans="1:4" ht="13.95" customHeight="1" x14ac:dyDescent="0.25">
      <c r="A64" s="178" t="s">
        <v>47</v>
      </c>
      <c r="B64" s="177"/>
      <c r="C64" s="132"/>
    </row>
    <row r="65" spans="1:3" ht="13.95" customHeight="1" x14ac:dyDescent="0.25">
      <c r="A65" s="177"/>
      <c r="B65" s="177"/>
      <c r="C65" s="132"/>
    </row>
    <row r="66" spans="1:3" ht="13.95" customHeight="1" x14ac:dyDescent="0.25">
      <c r="A66" s="177"/>
      <c r="B66" s="177"/>
      <c r="C66" s="132"/>
    </row>
    <row r="67" spans="1:3" ht="13.95" customHeight="1" x14ac:dyDescent="0.25">
      <c r="A67" s="177"/>
      <c r="B67" s="177"/>
      <c r="C67" s="132"/>
    </row>
    <row r="68" spans="1:3" ht="13.95" customHeight="1" x14ac:dyDescent="0.25">
      <c r="A68" s="177"/>
      <c r="B68" s="177"/>
      <c r="C68" s="132"/>
    </row>
    <row r="69" spans="1:3" ht="13.95" customHeight="1" x14ac:dyDescent="0.25">
      <c r="A69" s="177"/>
      <c r="B69" s="177"/>
      <c r="C69" s="132"/>
    </row>
    <row r="70" spans="1:3" ht="13.95" customHeight="1" x14ac:dyDescent="0.25">
      <c r="A70" s="177"/>
      <c r="B70" s="177"/>
      <c r="C70" s="132"/>
    </row>
    <row r="71" spans="1:3" ht="13.95" customHeight="1" x14ac:dyDescent="0.25">
      <c r="A71" s="177"/>
      <c r="B71" s="177"/>
      <c r="C71" s="132"/>
    </row>
    <row r="72" spans="1:3" ht="13.95" customHeight="1" x14ac:dyDescent="0.25">
      <c r="A72" s="177"/>
      <c r="B72" s="177"/>
      <c r="C72" s="132"/>
    </row>
    <row r="73" spans="1:3" ht="13.95" customHeight="1" x14ac:dyDescent="0.25">
      <c r="A73" s="177"/>
      <c r="B73" s="177"/>
      <c r="C73" s="132"/>
    </row>
    <row r="74" spans="1:3" ht="13.95" customHeight="1" x14ac:dyDescent="0.25">
      <c r="A74" s="177"/>
      <c r="B74" s="177"/>
      <c r="C74" s="132"/>
    </row>
    <row r="75" spans="1:3" ht="13.95" customHeight="1" x14ac:dyDescent="0.25">
      <c r="A75" s="177"/>
      <c r="B75" s="177"/>
      <c r="C75" s="132"/>
    </row>
    <row r="76" spans="1:3" ht="13.95" customHeight="1" x14ac:dyDescent="0.25">
      <c r="A76" s="177"/>
      <c r="B76" s="177"/>
      <c r="C76" s="132"/>
    </row>
    <row r="77" spans="1:3" ht="13.95" customHeight="1" x14ac:dyDescent="0.25">
      <c r="A77" s="177"/>
      <c r="B77" s="177"/>
      <c r="C77" s="132"/>
    </row>
    <row r="78" spans="1:3" ht="13.95" customHeight="1" x14ac:dyDescent="0.25">
      <c r="A78" s="177"/>
      <c r="B78" s="177"/>
      <c r="C78" s="132"/>
    </row>
    <row r="79" spans="1:3" ht="13.95" customHeight="1" x14ac:dyDescent="0.25">
      <c r="A79" s="177"/>
      <c r="B79" s="177"/>
      <c r="C79" s="132"/>
    </row>
    <row r="80" spans="1:3" ht="13.95" customHeight="1" x14ac:dyDescent="0.25">
      <c r="A80" s="177"/>
      <c r="B80" s="177"/>
      <c r="C80" s="132"/>
    </row>
    <row r="81" spans="1:3" ht="13.95" customHeight="1" x14ac:dyDescent="0.25">
      <c r="A81" s="177"/>
      <c r="B81" s="177"/>
      <c r="C81" s="132"/>
    </row>
    <row r="82" spans="1:3" ht="13.95" customHeight="1" thickBot="1" x14ac:dyDescent="0.3">
      <c r="A82" s="177"/>
      <c r="B82" s="177"/>
      <c r="C82" s="132"/>
    </row>
    <row r="83" spans="1:3" ht="13.95" customHeight="1" x14ac:dyDescent="0.25">
      <c r="A83" s="179" t="s">
        <v>48</v>
      </c>
      <c r="B83" s="180"/>
      <c r="C83" s="136"/>
    </row>
    <row r="84" spans="1:3" ht="13.95" customHeight="1" x14ac:dyDescent="0.25">
      <c r="A84" s="181" t="s">
        <v>49</v>
      </c>
      <c r="B84" s="120"/>
      <c r="C84" s="137"/>
    </row>
    <row r="85" spans="1:3" ht="13.95" customHeight="1" x14ac:dyDescent="0.25">
      <c r="A85" s="181" t="s">
        <v>50</v>
      </c>
      <c r="B85" s="182" t="s">
        <v>21</v>
      </c>
      <c r="C85" s="137"/>
    </row>
    <row r="86" spans="1:3" ht="13.95" customHeight="1" x14ac:dyDescent="0.25">
      <c r="A86" s="183" t="s">
        <v>21</v>
      </c>
      <c r="B86" s="184"/>
      <c r="C86" s="138">
        <v>0</v>
      </c>
    </row>
    <row r="87" spans="1:3" ht="13.95" customHeight="1" x14ac:dyDescent="0.25">
      <c r="A87" s="183"/>
      <c r="B87" s="184"/>
      <c r="C87" s="138">
        <v>0</v>
      </c>
    </row>
    <row r="88" spans="1:3" ht="13.95" customHeight="1" x14ac:dyDescent="0.25">
      <c r="A88" s="183" t="s">
        <v>21</v>
      </c>
      <c r="B88" s="184"/>
      <c r="C88" s="138">
        <v>0</v>
      </c>
    </row>
    <row r="89" spans="1:3" ht="13.95" customHeight="1" x14ac:dyDescent="0.25">
      <c r="A89" s="181" t="s">
        <v>51</v>
      </c>
      <c r="B89" s="120"/>
      <c r="C89" s="137"/>
    </row>
    <row r="90" spans="1:3" ht="13.95" customHeight="1" x14ac:dyDescent="0.25">
      <c r="A90" s="183" t="s">
        <v>86</v>
      </c>
      <c r="B90" s="184"/>
      <c r="C90" s="139"/>
    </row>
    <row r="91" spans="1:3" ht="13.95" customHeight="1" x14ac:dyDescent="0.25">
      <c r="A91" s="183"/>
      <c r="B91" s="184"/>
      <c r="C91" s="139">
        <v>0</v>
      </c>
    </row>
    <row r="92" spans="1:3" ht="13.95" customHeight="1" x14ac:dyDescent="0.25">
      <c r="A92" s="183"/>
      <c r="B92" s="184"/>
      <c r="C92" s="139">
        <v>0</v>
      </c>
    </row>
    <row r="93" spans="1:3" ht="13.95" customHeight="1" thickBot="1" x14ac:dyDescent="0.3">
      <c r="A93" s="185" t="s">
        <v>52</v>
      </c>
      <c r="B93" s="186"/>
      <c r="C93" s="140">
        <f>C86+C87+C88-C90-C91-C92</f>
        <v>0</v>
      </c>
    </row>
    <row r="94" spans="1:3" ht="13.95" customHeight="1" x14ac:dyDescent="0.25">
      <c r="A94" s="177"/>
      <c r="B94" s="177"/>
      <c r="C94" s="132"/>
    </row>
    <row r="95" spans="1:3" ht="13.95" customHeight="1" thickBot="1" x14ac:dyDescent="0.3">
      <c r="A95" s="177"/>
      <c r="B95" s="177"/>
      <c r="C95" s="132"/>
    </row>
    <row r="96" spans="1:3" ht="13.95" customHeight="1" x14ac:dyDescent="0.25">
      <c r="A96" s="187" t="s">
        <v>53</v>
      </c>
      <c r="B96" s="188"/>
      <c r="C96" s="141"/>
    </row>
    <row r="97" spans="1:4" ht="13.95" customHeight="1" x14ac:dyDescent="0.25">
      <c r="A97" s="181"/>
      <c r="B97" s="120"/>
      <c r="C97" s="137"/>
    </row>
    <row r="98" spans="1:4" ht="13.95" customHeight="1" x14ac:dyDescent="0.25">
      <c r="A98" s="181" t="s">
        <v>43</v>
      </c>
      <c r="B98" s="120"/>
      <c r="C98" s="142">
        <f>C58</f>
        <v>0</v>
      </c>
    </row>
    <row r="99" spans="1:4" ht="13.95" customHeight="1" x14ac:dyDescent="0.25">
      <c r="A99" s="181" t="s">
        <v>54</v>
      </c>
      <c r="B99" s="120"/>
      <c r="C99" s="143">
        <f>C59</f>
        <v>0</v>
      </c>
    </row>
    <row r="100" spans="1:4" ht="13.95" customHeight="1" x14ac:dyDescent="0.25">
      <c r="A100" s="181" t="s">
        <v>55</v>
      </c>
      <c r="B100" s="120"/>
      <c r="C100" s="142">
        <f>'FLPA Expense Log'!K135</f>
        <v>0</v>
      </c>
    </row>
    <row r="101" spans="1:4" ht="13.95" customHeight="1" x14ac:dyDescent="0.25">
      <c r="A101" s="189" t="s">
        <v>56</v>
      </c>
      <c r="B101" s="120"/>
      <c r="C101" s="142">
        <f>C93</f>
        <v>0</v>
      </c>
    </row>
    <row r="102" spans="1:4" ht="13.95" customHeight="1" thickBot="1" x14ac:dyDescent="0.3">
      <c r="A102" s="185" t="s">
        <v>57</v>
      </c>
      <c r="B102" s="186"/>
      <c r="C102" s="144">
        <f>C98-C100+C101</f>
        <v>0</v>
      </c>
    </row>
    <row r="103" spans="1:4" ht="13.95" customHeight="1" x14ac:dyDescent="0.25">
      <c r="A103" s="177"/>
      <c r="B103" s="177"/>
      <c r="C103" s="132"/>
    </row>
    <row r="104" spans="1:4" ht="13.95" customHeight="1" x14ac:dyDescent="0.25">
      <c r="A104" s="177"/>
      <c r="B104" s="177"/>
      <c r="C104" s="132"/>
    </row>
    <row r="105" spans="1:4" ht="13.95" customHeight="1" x14ac:dyDescent="0.25">
      <c r="A105" s="146"/>
      <c r="B105" s="146"/>
      <c r="C105" s="145"/>
    </row>
    <row r="106" spans="1:4" ht="13.95" customHeight="1" x14ac:dyDescent="0.25">
      <c r="A106" s="146"/>
      <c r="B106" s="146"/>
      <c r="C106" s="146"/>
    </row>
    <row r="107" spans="1:4" ht="13.95" customHeight="1" x14ac:dyDescent="0.25">
      <c r="A107" s="146"/>
      <c r="B107" s="146"/>
      <c r="C107" s="146"/>
      <c r="D107" s="73"/>
    </row>
    <row r="108" spans="1:4" ht="13.95" customHeight="1" x14ac:dyDescent="0.25">
      <c r="A108" s="146"/>
      <c r="B108" s="146"/>
      <c r="C108" s="146"/>
    </row>
    <row r="109" spans="1:4" ht="13.95" customHeight="1" x14ac:dyDescent="0.25">
      <c r="A109" s="146"/>
      <c r="B109" s="146"/>
      <c r="C109" s="146"/>
    </row>
    <row r="110" spans="1:4" ht="13.95" customHeight="1" x14ac:dyDescent="0.25">
      <c r="A110" s="146"/>
      <c r="B110" s="146"/>
      <c r="C110" s="146"/>
    </row>
    <row r="111" spans="1:4" ht="13.95" customHeight="1" x14ac:dyDescent="0.25">
      <c r="A111" s="146"/>
      <c r="B111" s="146"/>
      <c r="C111" s="146"/>
    </row>
    <row r="112" spans="1:4" ht="13.95" customHeight="1" x14ac:dyDescent="0.25">
      <c r="A112" s="146"/>
      <c r="B112" s="146"/>
      <c r="C112" s="146"/>
    </row>
    <row r="113" spans="1:3" ht="13.95" customHeight="1" x14ac:dyDescent="0.25">
      <c r="A113" s="146"/>
      <c r="B113" s="146"/>
      <c r="C113" s="146"/>
    </row>
    <row r="114" spans="1:3" ht="13.95" customHeight="1" x14ac:dyDescent="0.25">
      <c r="A114" s="146"/>
      <c r="B114" s="146"/>
      <c r="C114" s="146"/>
    </row>
    <row r="115" spans="1:3" ht="13.95" customHeight="1" x14ac:dyDescent="0.25">
      <c r="A115" s="146"/>
      <c r="B115" s="146"/>
      <c r="C115" s="146"/>
    </row>
    <row r="116" spans="1:3" ht="13.95" customHeight="1" x14ac:dyDescent="0.25">
      <c r="A116" s="146"/>
      <c r="B116" s="146"/>
      <c r="C116" s="146"/>
    </row>
    <row r="117" spans="1:3" ht="13.95" customHeight="1" x14ac:dyDescent="0.25">
      <c r="A117" s="146"/>
      <c r="B117" s="146"/>
      <c r="C117" s="146"/>
    </row>
    <row r="118" spans="1:3" ht="13.95" customHeight="1" x14ac:dyDescent="0.25">
      <c r="A118" s="146"/>
      <c r="B118" s="146"/>
      <c r="C118" s="146"/>
    </row>
    <row r="119" spans="1:3" ht="13.95" customHeight="1" x14ac:dyDescent="0.25">
      <c r="A119" s="146"/>
      <c r="B119" s="146"/>
      <c r="C119" s="146"/>
    </row>
    <row r="120" spans="1:3" ht="13.95" customHeight="1" x14ac:dyDescent="0.25">
      <c r="A120" s="146"/>
      <c r="B120" s="146"/>
      <c r="C120" s="146"/>
    </row>
    <row r="121" spans="1:3" ht="13.95" customHeight="1" x14ac:dyDescent="0.25">
      <c r="A121" s="146"/>
      <c r="B121" s="146"/>
      <c r="C121" s="146"/>
    </row>
    <row r="122" spans="1:3" ht="13.95" customHeight="1" x14ac:dyDescent="0.25">
      <c r="A122" s="146"/>
      <c r="B122" s="146"/>
      <c r="C122" s="146"/>
    </row>
    <row r="123" spans="1:3" ht="13.95" customHeight="1" x14ac:dyDescent="0.25">
      <c r="A123" s="146"/>
      <c r="B123" s="146"/>
      <c r="C123" s="146"/>
    </row>
    <row r="124" spans="1:3" ht="13.95" customHeight="1" x14ac:dyDescent="0.25">
      <c r="A124" s="146"/>
      <c r="B124" s="146"/>
      <c r="C124" s="146"/>
    </row>
    <row r="125" spans="1:3" ht="13.95" customHeight="1" x14ac:dyDescent="0.25">
      <c r="A125" s="146"/>
      <c r="B125" s="146"/>
      <c r="C125" s="146"/>
    </row>
    <row r="126" spans="1:3" ht="13.95" customHeight="1" x14ac:dyDescent="0.25">
      <c r="A126" s="146"/>
      <c r="B126" s="146"/>
      <c r="C126" s="146"/>
    </row>
    <row r="127" spans="1:3" ht="13.95" customHeight="1" x14ac:dyDescent="0.25">
      <c r="A127" s="146"/>
      <c r="B127" s="146"/>
      <c r="C127" s="146"/>
    </row>
    <row r="128" spans="1:3" ht="13.95" customHeight="1" x14ac:dyDescent="0.25">
      <c r="A128" s="146"/>
      <c r="B128" s="146"/>
      <c r="C128" s="146"/>
    </row>
    <row r="129" spans="1:3" ht="13.95" customHeight="1" x14ac:dyDescent="0.25">
      <c r="A129" s="146"/>
      <c r="B129" s="146"/>
      <c r="C129" s="146"/>
    </row>
    <row r="130" spans="1:3" ht="13.95" customHeight="1" x14ac:dyDescent="0.25">
      <c r="A130" s="146"/>
      <c r="B130" s="146"/>
      <c r="C130" s="146"/>
    </row>
    <row r="131" spans="1:3" ht="13.95" customHeight="1" x14ac:dyDescent="0.25">
      <c r="A131" s="146"/>
      <c r="B131" s="146"/>
      <c r="C131" s="146"/>
    </row>
    <row r="132" spans="1:3" ht="13.95" customHeight="1" x14ac:dyDescent="0.25">
      <c r="A132" s="146"/>
      <c r="B132" s="146"/>
      <c r="C132" s="146"/>
    </row>
    <row r="133" spans="1:3" ht="13.95" customHeight="1" x14ac:dyDescent="0.25">
      <c r="A133" s="146"/>
      <c r="B133" s="146"/>
      <c r="C133" s="146"/>
    </row>
    <row r="134" spans="1:3" ht="13.95" customHeight="1" x14ac:dyDescent="0.25">
      <c r="A134" s="146"/>
      <c r="B134" s="146"/>
      <c r="C134" s="146"/>
    </row>
    <row r="135" spans="1:3" ht="13.95" customHeight="1" x14ac:dyDescent="0.25">
      <c r="A135" s="146"/>
      <c r="B135" s="146"/>
      <c r="C135" s="146"/>
    </row>
    <row r="136" spans="1:3" ht="13.95" customHeight="1" x14ac:dyDescent="0.25">
      <c r="A136" s="146"/>
      <c r="B136" s="146"/>
      <c r="C136" s="146"/>
    </row>
    <row r="137" spans="1:3" ht="13.95" customHeight="1" x14ac:dyDescent="0.25">
      <c r="A137" s="146"/>
      <c r="B137" s="146"/>
      <c r="C137" s="146"/>
    </row>
    <row r="138" spans="1:3" ht="13.95" customHeight="1" x14ac:dyDescent="0.25">
      <c r="A138" s="146"/>
      <c r="B138" s="146"/>
      <c r="C138" s="146"/>
    </row>
    <row r="139" spans="1:3" ht="13.95" customHeight="1" x14ac:dyDescent="0.25">
      <c r="A139" s="146"/>
      <c r="B139" s="146"/>
      <c r="C139" s="146"/>
    </row>
    <row r="140" spans="1:3" ht="13.95" customHeight="1" x14ac:dyDescent="0.25">
      <c r="A140" s="146"/>
      <c r="B140" s="146"/>
      <c r="C140" s="146"/>
    </row>
    <row r="141" spans="1:3" ht="13.95" customHeight="1" x14ac:dyDescent="0.25">
      <c r="A141" s="146"/>
      <c r="B141" s="146"/>
      <c r="C141" s="146"/>
    </row>
    <row r="142" spans="1:3" ht="13.95" customHeight="1" x14ac:dyDescent="0.25">
      <c r="A142" s="146"/>
      <c r="B142" s="146"/>
      <c r="C142" s="146"/>
    </row>
    <row r="143" spans="1:3" ht="13.95" customHeight="1" x14ac:dyDescent="0.25">
      <c r="A143" s="146"/>
      <c r="B143" s="146"/>
      <c r="C143" s="146"/>
    </row>
    <row r="144" spans="1:3" ht="13.95" customHeight="1" x14ac:dyDescent="0.25">
      <c r="A144" s="146"/>
      <c r="B144" s="146"/>
      <c r="C144" s="146"/>
    </row>
    <row r="145" spans="1:3" ht="13.95" customHeight="1" x14ac:dyDescent="0.25">
      <c r="A145" s="146"/>
      <c r="B145" s="146"/>
      <c r="C145" s="146"/>
    </row>
    <row r="146" spans="1:3" ht="13.95" customHeight="1" x14ac:dyDescent="0.25">
      <c r="A146" s="146"/>
      <c r="B146" s="146"/>
      <c r="C146" s="146"/>
    </row>
    <row r="147" spans="1:3" ht="13.95" customHeight="1" x14ac:dyDescent="0.25">
      <c r="A147" s="146"/>
      <c r="B147" s="146"/>
      <c r="C147" s="146"/>
    </row>
    <row r="148" spans="1:3" ht="13.95" customHeight="1" x14ac:dyDescent="0.25">
      <c r="A148" s="146"/>
      <c r="B148" s="146"/>
      <c r="C148" s="146"/>
    </row>
    <row r="149" spans="1:3" ht="13.95" customHeight="1" x14ac:dyDescent="0.25">
      <c r="A149" s="146"/>
      <c r="B149" s="146"/>
      <c r="C149" s="146"/>
    </row>
    <row r="150" spans="1:3" ht="13.95" customHeight="1" x14ac:dyDescent="0.25">
      <c r="A150" s="146"/>
      <c r="B150" s="146"/>
      <c r="C150" s="146"/>
    </row>
    <row r="151" spans="1:3" ht="13.95" customHeight="1" x14ac:dyDescent="0.25">
      <c r="A151" s="146"/>
      <c r="B151" s="146"/>
      <c r="C151" s="146"/>
    </row>
    <row r="152" spans="1:3" ht="13.95" customHeight="1" x14ac:dyDescent="0.25">
      <c r="A152" s="146"/>
      <c r="B152" s="146"/>
      <c r="C152" s="146"/>
    </row>
    <row r="153" spans="1:3" ht="13.95" customHeight="1" x14ac:dyDescent="0.25">
      <c r="A153" s="146"/>
      <c r="B153" s="146"/>
      <c r="C153" s="146"/>
    </row>
    <row r="154" spans="1:3" ht="13.95" customHeight="1" x14ac:dyDescent="0.25">
      <c r="A154" s="146"/>
      <c r="B154" s="146"/>
      <c r="C154" s="146"/>
    </row>
    <row r="155" spans="1:3" ht="13.95" customHeight="1" x14ac:dyDescent="0.25">
      <c r="A155" s="146"/>
      <c r="B155" s="146"/>
      <c r="C155" s="146"/>
    </row>
    <row r="156" spans="1:3" ht="13.95" customHeight="1" x14ac:dyDescent="0.25">
      <c r="A156" s="146"/>
      <c r="B156" s="146"/>
      <c r="C156" s="146"/>
    </row>
    <row r="157" spans="1:3" ht="13.95" customHeight="1" x14ac:dyDescent="0.25">
      <c r="A157" s="146"/>
      <c r="B157" s="146"/>
      <c r="C157" s="146"/>
    </row>
    <row r="158" spans="1:3" ht="13.95" customHeight="1" x14ac:dyDescent="0.25">
      <c r="A158" s="146"/>
      <c r="B158" s="146"/>
      <c r="C158" s="146"/>
    </row>
    <row r="159" spans="1:3" ht="13.95" customHeight="1" x14ac:dyDescent="0.25">
      <c r="A159" s="146"/>
      <c r="B159" s="146"/>
      <c r="C159" s="146"/>
    </row>
    <row r="160" spans="1:3" ht="13.95" customHeight="1" x14ac:dyDescent="0.25">
      <c r="A160" s="146"/>
      <c r="B160" s="146"/>
      <c r="C160" s="146"/>
    </row>
    <row r="161" spans="1:3" ht="13.95" customHeight="1" x14ac:dyDescent="0.25">
      <c r="A161" s="146"/>
      <c r="B161" s="146"/>
      <c r="C161" s="146"/>
    </row>
    <row r="162" spans="1:3" ht="13.95" customHeight="1" x14ac:dyDescent="0.25">
      <c r="A162" s="146"/>
      <c r="B162" s="146"/>
      <c r="C162" s="146"/>
    </row>
    <row r="163" spans="1:3" ht="13.95" customHeight="1" x14ac:dyDescent="0.25">
      <c r="A163" s="146"/>
      <c r="B163" s="146"/>
      <c r="C163" s="146"/>
    </row>
    <row r="164" spans="1:3" ht="13.95" customHeight="1" x14ac:dyDescent="0.25">
      <c r="A164" s="146"/>
      <c r="B164" s="146"/>
      <c r="C164" s="146"/>
    </row>
    <row r="165" spans="1:3" ht="13.95" customHeight="1" x14ac:dyDescent="0.25">
      <c r="C165" s="146"/>
    </row>
    <row r="166" spans="1:3" ht="13.95" customHeight="1" x14ac:dyDescent="0.25">
      <c r="C166" s="146"/>
    </row>
    <row r="167" spans="1:3" ht="13.95" customHeight="1" x14ac:dyDescent="0.25">
      <c r="C167" s="146"/>
    </row>
    <row r="168" spans="1:3" ht="13.95" customHeight="1" x14ac:dyDescent="0.25">
      <c r="C168" s="146"/>
    </row>
    <row r="169" spans="1:3" ht="13.95" customHeight="1" x14ac:dyDescent="0.25">
      <c r="C169" s="146"/>
    </row>
    <row r="170" spans="1:3" ht="13.95" customHeight="1" x14ac:dyDescent="0.25">
      <c r="C170" s="146"/>
    </row>
    <row r="171" spans="1:3" ht="13.95" customHeight="1" x14ac:dyDescent="0.25">
      <c r="C171" s="146"/>
    </row>
    <row r="172" spans="1:3" ht="13.95" customHeight="1" x14ac:dyDescent="0.25">
      <c r="C172" s="146"/>
    </row>
    <row r="173" spans="1:3" ht="13.95" customHeight="1" x14ac:dyDescent="0.25">
      <c r="C173" s="146"/>
    </row>
    <row r="174" spans="1:3" ht="13.95" customHeight="1" x14ac:dyDescent="0.25">
      <c r="C174" s="146"/>
    </row>
    <row r="175" spans="1:3" ht="13.95" customHeight="1" x14ac:dyDescent="0.25">
      <c r="C175" s="146"/>
    </row>
    <row r="176" spans="1:3" ht="13.95" customHeight="1" x14ac:dyDescent="0.25">
      <c r="C176" s="146"/>
    </row>
    <row r="177" spans="3:3" ht="13.95" customHeight="1" x14ac:dyDescent="0.25">
      <c r="C177" s="146"/>
    </row>
    <row r="178" spans="3:3" ht="13.95" customHeight="1" x14ac:dyDescent="0.25">
      <c r="C178" s="146"/>
    </row>
    <row r="179" spans="3:3" ht="13.95" customHeight="1" x14ac:dyDescent="0.25">
      <c r="C179" s="146"/>
    </row>
    <row r="180" spans="3:3" ht="13.95" customHeight="1" x14ac:dyDescent="0.25">
      <c r="C180" s="146"/>
    </row>
    <row r="181" spans="3:3" ht="13.95" customHeight="1" x14ac:dyDescent="0.25">
      <c r="C181" s="146"/>
    </row>
    <row r="182" spans="3:3" ht="13.95" customHeight="1" x14ac:dyDescent="0.25">
      <c r="C182" s="146"/>
    </row>
    <row r="183" spans="3:3" ht="13.95" customHeight="1" x14ac:dyDescent="0.25">
      <c r="C183" s="146"/>
    </row>
    <row r="184" spans="3:3" ht="13.95" customHeight="1" x14ac:dyDescent="0.25">
      <c r="C184" s="146"/>
    </row>
    <row r="185" spans="3:3" ht="13.95" customHeight="1" x14ac:dyDescent="0.25">
      <c r="C185" s="146"/>
    </row>
    <row r="186" spans="3:3" ht="13.95" customHeight="1" x14ac:dyDescent="0.25">
      <c r="C186" s="146"/>
    </row>
    <row r="187" spans="3:3" ht="13.95" customHeight="1" x14ac:dyDescent="0.25">
      <c r="C187" s="146"/>
    </row>
    <row r="188" spans="3:3" ht="13.95" customHeight="1" x14ac:dyDescent="0.25">
      <c r="C188" s="146"/>
    </row>
    <row r="189" spans="3:3" ht="13.95" customHeight="1" x14ac:dyDescent="0.25">
      <c r="C189" s="146"/>
    </row>
    <row r="190" spans="3:3" ht="13.95" customHeight="1" x14ac:dyDescent="0.25">
      <c r="C190" s="146"/>
    </row>
    <row r="191" spans="3:3" ht="13.95" customHeight="1" x14ac:dyDescent="0.25">
      <c r="C191" s="146"/>
    </row>
    <row r="192" spans="3:3" ht="13.95" customHeight="1" x14ac:dyDescent="0.25">
      <c r="C192" s="146"/>
    </row>
    <row r="193" spans="3:3" ht="13.95" customHeight="1" x14ac:dyDescent="0.25">
      <c r="C193" s="146"/>
    </row>
    <row r="194" spans="3:3" ht="13.95" customHeight="1" x14ac:dyDescent="0.25">
      <c r="C194" s="146"/>
    </row>
    <row r="195" spans="3:3" ht="13.95" customHeight="1" x14ac:dyDescent="0.25">
      <c r="C195" s="146"/>
    </row>
    <row r="196" spans="3:3" ht="13.95" customHeight="1" x14ac:dyDescent="0.25">
      <c r="C196" s="146"/>
    </row>
    <row r="197" spans="3:3" ht="13.95" customHeight="1" x14ac:dyDescent="0.25">
      <c r="C197" s="146"/>
    </row>
    <row r="198" spans="3:3" ht="13.95" customHeight="1" x14ac:dyDescent="0.25">
      <c r="C198" s="146"/>
    </row>
    <row r="199" spans="3:3" ht="13.95" customHeight="1" x14ac:dyDescent="0.25">
      <c r="C199" s="146"/>
    </row>
    <row r="200" spans="3:3" ht="13.95" customHeight="1" x14ac:dyDescent="0.25">
      <c r="C200" s="146"/>
    </row>
    <row r="201" spans="3:3" ht="13.95" customHeight="1" x14ac:dyDescent="0.25">
      <c r="C201" s="146"/>
    </row>
    <row r="202" spans="3:3" ht="13.95" customHeight="1" x14ac:dyDescent="0.25">
      <c r="C202" s="146"/>
    </row>
    <row r="203" spans="3:3" ht="13.95" customHeight="1" x14ac:dyDescent="0.25">
      <c r="C203" s="146"/>
    </row>
    <row r="204" spans="3:3" ht="13.95" customHeight="1" x14ac:dyDescent="0.25">
      <c r="C204" s="146"/>
    </row>
    <row r="205" spans="3:3" ht="13.95" customHeight="1" x14ac:dyDescent="0.25">
      <c r="C205" s="146"/>
    </row>
    <row r="206" spans="3:3" ht="13.95" customHeight="1" x14ac:dyDescent="0.25">
      <c r="C206" s="146"/>
    </row>
    <row r="207" spans="3:3" ht="13.95" customHeight="1" x14ac:dyDescent="0.25">
      <c r="C207" s="146"/>
    </row>
    <row r="208" spans="3:3" ht="13.95" customHeight="1" x14ac:dyDescent="0.25">
      <c r="C208" s="146"/>
    </row>
    <row r="209" spans="3:3" ht="13.95" customHeight="1" x14ac:dyDescent="0.25">
      <c r="C209" s="146"/>
    </row>
    <row r="210" spans="3:3" ht="13.95" customHeight="1" x14ac:dyDescent="0.25">
      <c r="C210" s="146"/>
    </row>
    <row r="211" spans="3:3" ht="13.95" customHeight="1" x14ac:dyDescent="0.25">
      <c r="C211" s="146"/>
    </row>
    <row r="212" spans="3:3" ht="13.95" customHeight="1" x14ac:dyDescent="0.25">
      <c r="C212" s="146"/>
    </row>
    <row r="213" spans="3:3" ht="13.95" customHeight="1" x14ac:dyDescent="0.25">
      <c r="C213" s="146"/>
    </row>
    <row r="214" spans="3:3" ht="13.95" customHeight="1" x14ac:dyDescent="0.25">
      <c r="C214" s="146"/>
    </row>
    <row r="215" spans="3:3" ht="13.95" customHeight="1" x14ac:dyDescent="0.25">
      <c r="C215" s="146"/>
    </row>
    <row r="216" spans="3:3" ht="13.95" customHeight="1" x14ac:dyDescent="0.25">
      <c r="C216" s="146"/>
    </row>
    <row r="217" spans="3:3" ht="13.95" customHeight="1" x14ac:dyDescent="0.25">
      <c r="C217" s="146"/>
    </row>
    <row r="218" spans="3:3" ht="13.95" customHeight="1" x14ac:dyDescent="0.25">
      <c r="C218" s="146"/>
    </row>
    <row r="219" spans="3:3" ht="13.95" customHeight="1" x14ac:dyDescent="0.25">
      <c r="C219" s="146"/>
    </row>
    <row r="220" spans="3:3" ht="13.95" customHeight="1" x14ac:dyDescent="0.25">
      <c r="C220" s="146"/>
    </row>
    <row r="221" spans="3:3" ht="13.95" customHeight="1" x14ac:dyDescent="0.25">
      <c r="C221" s="146"/>
    </row>
    <row r="222" spans="3:3" ht="13.95" customHeight="1" x14ac:dyDescent="0.25">
      <c r="C222" s="146"/>
    </row>
    <row r="223" spans="3:3" ht="13.95" customHeight="1" x14ac:dyDescent="0.25">
      <c r="C223" s="146"/>
    </row>
    <row r="224" spans="3:3" ht="13.95" customHeight="1" x14ac:dyDescent="0.25">
      <c r="C224" s="146"/>
    </row>
    <row r="225" spans="3:3" ht="13.95" customHeight="1" x14ac:dyDescent="0.25">
      <c r="C225" s="146"/>
    </row>
    <row r="226" spans="3:3" ht="13.95" customHeight="1" x14ac:dyDescent="0.25">
      <c r="C226" s="146"/>
    </row>
    <row r="227" spans="3:3" ht="13.95" customHeight="1" x14ac:dyDescent="0.25">
      <c r="C227" s="146"/>
    </row>
    <row r="228" spans="3:3" ht="13.95" customHeight="1" x14ac:dyDescent="0.25">
      <c r="C228" s="146"/>
    </row>
    <row r="229" spans="3:3" ht="13.95" customHeight="1" x14ac:dyDescent="0.25">
      <c r="C229" s="146"/>
    </row>
    <row r="230" spans="3:3" ht="13.95" customHeight="1" x14ac:dyDescent="0.25">
      <c r="C230" s="146"/>
    </row>
    <row r="231" spans="3:3" ht="13.95" customHeight="1" x14ac:dyDescent="0.25">
      <c r="C231" s="146"/>
    </row>
    <row r="232" spans="3:3" ht="13.95" customHeight="1" x14ac:dyDescent="0.25">
      <c r="C232" s="146"/>
    </row>
    <row r="233" spans="3:3" ht="13.95" customHeight="1" x14ac:dyDescent="0.25">
      <c r="C233" s="146"/>
    </row>
    <row r="234" spans="3:3" ht="13.95" customHeight="1" x14ac:dyDescent="0.25">
      <c r="C234" s="146"/>
    </row>
    <row r="235" spans="3:3" ht="13.95" customHeight="1" x14ac:dyDescent="0.25">
      <c r="C235" s="146"/>
    </row>
    <row r="236" spans="3:3" ht="13.95" customHeight="1" x14ac:dyDescent="0.25">
      <c r="C236" s="146"/>
    </row>
    <row r="237" spans="3:3" ht="13.95" customHeight="1" x14ac:dyDescent="0.25">
      <c r="C237" s="146"/>
    </row>
    <row r="238" spans="3:3" ht="13.95" customHeight="1" x14ac:dyDescent="0.25">
      <c r="C238" s="146"/>
    </row>
    <row r="239" spans="3:3" ht="13.95" customHeight="1" x14ac:dyDescent="0.25">
      <c r="C239" s="146"/>
    </row>
    <row r="240" spans="3:3" ht="13.95" customHeight="1" x14ac:dyDescent="0.25">
      <c r="C240" s="146"/>
    </row>
    <row r="241" spans="3:3" ht="13.95" customHeight="1" x14ac:dyDescent="0.25">
      <c r="C241" s="146"/>
    </row>
    <row r="242" spans="3:3" ht="13.95" customHeight="1" x14ac:dyDescent="0.25">
      <c r="C242" s="146"/>
    </row>
    <row r="243" spans="3:3" ht="13.95" customHeight="1" x14ac:dyDescent="0.25">
      <c r="C243" s="146"/>
    </row>
    <row r="244" spans="3:3" ht="13.95" customHeight="1" x14ac:dyDescent="0.25">
      <c r="C244" s="146"/>
    </row>
    <row r="245" spans="3:3" ht="13.95" customHeight="1" x14ac:dyDescent="0.25">
      <c r="C245" s="146"/>
    </row>
    <row r="246" spans="3:3" ht="13.95" customHeight="1" x14ac:dyDescent="0.25">
      <c r="C246" s="146"/>
    </row>
    <row r="247" spans="3:3" ht="13.95" customHeight="1" x14ac:dyDescent="0.25">
      <c r="C247" s="146"/>
    </row>
    <row r="248" spans="3:3" ht="13.95" customHeight="1" x14ac:dyDescent="0.25">
      <c r="C248" s="146"/>
    </row>
    <row r="249" spans="3:3" ht="13.95" customHeight="1" x14ac:dyDescent="0.25">
      <c r="C249" s="146"/>
    </row>
    <row r="250" spans="3:3" ht="13.95" customHeight="1" x14ac:dyDescent="0.25">
      <c r="C250" s="146"/>
    </row>
    <row r="251" spans="3:3" ht="13.95" customHeight="1" x14ac:dyDescent="0.25">
      <c r="C251" s="146"/>
    </row>
    <row r="252" spans="3:3" ht="13.95" customHeight="1" x14ac:dyDescent="0.25">
      <c r="C252" s="146"/>
    </row>
    <row r="253" spans="3:3" ht="13.95" customHeight="1" x14ac:dyDescent="0.25">
      <c r="C253" s="146"/>
    </row>
    <row r="254" spans="3:3" ht="13.95" customHeight="1" x14ac:dyDescent="0.25">
      <c r="C254" s="146"/>
    </row>
    <row r="255" spans="3:3" ht="13.95" customHeight="1" x14ac:dyDescent="0.25">
      <c r="C255" s="146"/>
    </row>
    <row r="256" spans="3:3" ht="13.95" customHeight="1" x14ac:dyDescent="0.25">
      <c r="C256" s="146"/>
    </row>
    <row r="257" spans="3:3" ht="13.95" customHeight="1" x14ac:dyDescent="0.25">
      <c r="C257" s="146"/>
    </row>
    <row r="258" spans="3:3" ht="13.95" customHeight="1" x14ac:dyDescent="0.25">
      <c r="C258" s="146"/>
    </row>
    <row r="259" spans="3:3" ht="13.95" customHeight="1" x14ac:dyDescent="0.25">
      <c r="C259" s="146"/>
    </row>
    <row r="260" spans="3:3" ht="13.95" customHeight="1" x14ac:dyDescent="0.25">
      <c r="C260" s="146"/>
    </row>
    <row r="261" spans="3:3" ht="13.95" customHeight="1" x14ac:dyDescent="0.25">
      <c r="C261" s="146"/>
    </row>
    <row r="262" spans="3:3" ht="13.95" customHeight="1" x14ac:dyDescent="0.25">
      <c r="C262" s="146"/>
    </row>
    <row r="263" spans="3:3" ht="13.95" customHeight="1" x14ac:dyDescent="0.25">
      <c r="C263" s="146"/>
    </row>
    <row r="264" spans="3:3" ht="13.95" customHeight="1" x14ac:dyDescent="0.25">
      <c r="C264" s="146"/>
    </row>
    <row r="265" spans="3:3" ht="13.95" customHeight="1" x14ac:dyDescent="0.25">
      <c r="C265" s="146"/>
    </row>
    <row r="266" spans="3:3" ht="13.95" customHeight="1" x14ac:dyDescent="0.25">
      <c r="C266" s="146"/>
    </row>
    <row r="267" spans="3:3" ht="13.95" customHeight="1" x14ac:dyDescent="0.25">
      <c r="C267" s="146"/>
    </row>
    <row r="268" spans="3:3" ht="13.95" customHeight="1" x14ac:dyDescent="0.25">
      <c r="C268" s="146"/>
    </row>
    <row r="269" spans="3:3" ht="13.95" customHeight="1" x14ac:dyDescent="0.25">
      <c r="C269" s="146"/>
    </row>
    <row r="270" spans="3:3" ht="13.95" customHeight="1" x14ac:dyDescent="0.25">
      <c r="C270" s="146"/>
    </row>
    <row r="271" spans="3:3" ht="13.95" customHeight="1" x14ac:dyDescent="0.25">
      <c r="C271" s="146"/>
    </row>
    <row r="272" spans="3:3" ht="13.95" customHeight="1" x14ac:dyDescent="0.25">
      <c r="C272" s="146"/>
    </row>
    <row r="273" spans="3:3" ht="13.95" customHeight="1" x14ac:dyDescent="0.25">
      <c r="C273" s="146"/>
    </row>
    <row r="274" spans="3:3" ht="13.95" customHeight="1" x14ac:dyDescent="0.25">
      <c r="C274" s="146"/>
    </row>
    <row r="275" spans="3:3" ht="13.95" customHeight="1" x14ac:dyDescent="0.25">
      <c r="C275" s="146"/>
    </row>
    <row r="276" spans="3:3" ht="13.95" customHeight="1" x14ac:dyDescent="0.25">
      <c r="C276" s="146"/>
    </row>
    <row r="277" spans="3:3" ht="13.95" customHeight="1" x14ac:dyDescent="0.25">
      <c r="C277" s="146"/>
    </row>
    <row r="278" spans="3:3" ht="13.95" customHeight="1" x14ac:dyDescent="0.25">
      <c r="C278" s="146"/>
    </row>
    <row r="279" spans="3:3" ht="13.95" customHeight="1" x14ac:dyDescent="0.25">
      <c r="C279" s="146"/>
    </row>
    <row r="280" spans="3:3" ht="13.95" customHeight="1" x14ac:dyDescent="0.25">
      <c r="C280" s="146"/>
    </row>
    <row r="281" spans="3:3" ht="13.95" customHeight="1" x14ac:dyDescent="0.25">
      <c r="C281" s="146"/>
    </row>
    <row r="282" spans="3:3" ht="13.95" customHeight="1" x14ac:dyDescent="0.25">
      <c r="C282" s="146"/>
    </row>
    <row r="283" spans="3:3" ht="13.95" customHeight="1" x14ac:dyDescent="0.25">
      <c r="C283" s="146"/>
    </row>
    <row r="284" spans="3:3" ht="13.95" customHeight="1" x14ac:dyDescent="0.25">
      <c r="C284" s="146"/>
    </row>
    <row r="285" spans="3:3" ht="13.95" customHeight="1" x14ac:dyDescent="0.25">
      <c r="C285" s="146"/>
    </row>
    <row r="286" spans="3:3" ht="13.95" customHeight="1" x14ac:dyDescent="0.25">
      <c r="C286" s="146"/>
    </row>
    <row r="287" spans="3:3" ht="13.95" customHeight="1" x14ac:dyDescent="0.25">
      <c r="C287" s="146"/>
    </row>
    <row r="288" spans="3:3" ht="13.95" customHeight="1" x14ac:dyDescent="0.25">
      <c r="C288" s="146"/>
    </row>
    <row r="289" spans="3:3" ht="13.95" customHeight="1" x14ac:dyDescent="0.25">
      <c r="C289" s="146"/>
    </row>
    <row r="290" spans="3:3" ht="13.95" customHeight="1" x14ac:dyDescent="0.25">
      <c r="C290" s="146"/>
    </row>
    <row r="291" spans="3:3" ht="13.95" customHeight="1" x14ac:dyDescent="0.25">
      <c r="C291" s="146"/>
    </row>
    <row r="292" spans="3:3" ht="13.95" customHeight="1" x14ac:dyDescent="0.25">
      <c r="C292" s="146"/>
    </row>
    <row r="293" spans="3:3" ht="13.95" customHeight="1" x14ac:dyDescent="0.25">
      <c r="C293" s="146"/>
    </row>
    <row r="294" spans="3:3" ht="13.95" customHeight="1" x14ac:dyDescent="0.25">
      <c r="C294" s="146"/>
    </row>
    <row r="295" spans="3:3" ht="13.95" customHeight="1" x14ac:dyDescent="0.25">
      <c r="C295" s="146"/>
    </row>
    <row r="296" spans="3:3" ht="13.95" customHeight="1" x14ac:dyDescent="0.25">
      <c r="C296" s="146"/>
    </row>
    <row r="297" spans="3:3" ht="13.95" customHeight="1" x14ac:dyDescent="0.25">
      <c r="C297" s="146"/>
    </row>
    <row r="298" spans="3:3" ht="13.95" customHeight="1" x14ac:dyDescent="0.25">
      <c r="C298" s="146"/>
    </row>
    <row r="299" spans="3:3" ht="13.95" customHeight="1" x14ac:dyDescent="0.25">
      <c r="C299" s="146"/>
    </row>
    <row r="300" spans="3:3" ht="13.95" customHeight="1" x14ac:dyDescent="0.25">
      <c r="C300" s="146"/>
    </row>
    <row r="301" spans="3:3" ht="13.95" customHeight="1" x14ac:dyDescent="0.25">
      <c r="C301" s="146"/>
    </row>
    <row r="302" spans="3:3" ht="13.95" customHeight="1" x14ac:dyDescent="0.25">
      <c r="C302" s="146"/>
    </row>
    <row r="303" spans="3:3" ht="13.95" customHeight="1" x14ac:dyDescent="0.25">
      <c r="C303" s="146"/>
    </row>
    <row r="304" spans="3:3" ht="13.95" customHeight="1" x14ac:dyDescent="0.25">
      <c r="C304" s="146"/>
    </row>
    <row r="305" spans="3:3" ht="13.95" customHeight="1" x14ac:dyDescent="0.25">
      <c r="C305" s="146"/>
    </row>
    <row r="306" spans="3:3" ht="13.95" customHeight="1" x14ac:dyDescent="0.25">
      <c r="C306" s="146"/>
    </row>
    <row r="307" spans="3:3" ht="13.95" customHeight="1" x14ac:dyDescent="0.25">
      <c r="C307" s="146"/>
    </row>
    <row r="308" spans="3:3" ht="13.95" customHeight="1" x14ac:dyDescent="0.25">
      <c r="C308" s="146"/>
    </row>
    <row r="309" spans="3:3" ht="13.95" customHeight="1" x14ac:dyDescent="0.25">
      <c r="C309" s="146"/>
    </row>
    <row r="310" spans="3:3" ht="13.95" customHeight="1" x14ac:dyDescent="0.25">
      <c r="C310" s="146"/>
    </row>
    <row r="311" spans="3:3" ht="13.95" customHeight="1" x14ac:dyDescent="0.25">
      <c r="C311" s="146"/>
    </row>
    <row r="312" spans="3:3" ht="13.95" customHeight="1" x14ac:dyDescent="0.25">
      <c r="C312" s="146"/>
    </row>
    <row r="313" spans="3:3" ht="13.95" customHeight="1" x14ac:dyDescent="0.25">
      <c r="C313" s="146"/>
    </row>
    <row r="314" spans="3:3" ht="13.95" customHeight="1" x14ac:dyDescent="0.25">
      <c r="C314" s="146"/>
    </row>
    <row r="315" spans="3:3" ht="13.95" customHeight="1" x14ac:dyDescent="0.25">
      <c r="C315" s="146"/>
    </row>
    <row r="316" spans="3:3" ht="13.95" customHeight="1" x14ac:dyDescent="0.25">
      <c r="C316" s="146"/>
    </row>
    <row r="317" spans="3:3" ht="13.95" customHeight="1" x14ac:dyDescent="0.25">
      <c r="C317" s="146"/>
    </row>
    <row r="318" spans="3:3" ht="13.95" customHeight="1" x14ac:dyDescent="0.25">
      <c r="C318" s="146"/>
    </row>
    <row r="319" spans="3:3" ht="13.95" customHeight="1" x14ac:dyDescent="0.25">
      <c r="C319" s="146"/>
    </row>
  </sheetData>
  <sheetProtection sheet="1" objects="1" scenarios="1" insertRows="0" selectLockedCells="1"/>
  <mergeCells count="1">
    <mergeCell ref="A1:C1"/>
  </mergeCells>
  <printOptions horizontalCentered="1"/>
  <pageMargins left="0.25" right="0.25" top="0.75" bottom="0.75" header="0.3" footer="0.3"/>
  <pageSetup orientation="portrait" r:id="rId1"/>
  <headerFooter>
    <oddFooter>&amp;L&amp;8FLPA Budget/Expense Worksheet&amp;C&amp;8&amp;P&amp;R&amp;8&amp;D &amp;T</oddFooter>
  </headerFooter>
  <rowBreaks count="1" manualBreakCount="1">
    <brk id="105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35"/>
  <sheetViews>
    <sheetView topLeftCell="B1" zoomScale="90" zoomScaleNormal="90" zoomScalePageLayoutView="90" workbookViewId="0">
      <selection activeCell="D14" sqref="D14"/>
    </sheetView>
  </sheetViews>
  <sheetFormatPr defaultColWidth="8.77734375" defaultRowHeight="13.2" x14ac:dyDescent="0.25"/>
  <cols>
    <col min="1" max="1" width="0" style="201" hidden="1" customWidth="1"/>
    <col min="2" max="2" width="22.6640625" style="83" customWidth="1"/>
    <col min="3" max="3" width="12.109375" style="195" customWidth="1"/>
    <col min="4" max="4" width="21.33203125" style="83" customWidth="1"/>
    <col min="5" max="5" width="14.33203125" style="83" customWidth="1"/>
    <col min="6" max="6" width="27.6640625" style="83" customWidth="1"/>
    <col min="7" max="7" width="14.109375" style="83" bestFit="1" customWidth="1"/>
    <col min="8" max="8" width="13.77734375" style="83" customWidth="1"/>
    <col min="9" max="9" width="12.109375" style="83" bestFit="1" customWidth="1"/>
    <col min="10" max="11" width="13.109375" style="83" customWidth="1"/>
    <col min="12" max="12" width="26.33203125" style="83" customWidth="1"/>
    <col min="13" max="13" width="14" style="83" bestFit="1" customWidth="1"/>
    <col min="14" max="14" width="16.33203125" style="104" bestFit="1" customWidth="1"/>
    <col min="15" max="15" width="12.77734375" style="83" bestFit="1" customWidth="1"/>
    <col min="16" max="16" width="11.6640625" style="83" bestFit="1" customWidth="1"/>
    <col min="17" max="26" width="8.77734375" style="83"/>
    <col min="27" max="31" width="0" style="83" hidden="1" customWidth="1"/>
    <col min="32" max="16384" width="8.77734375" style="83"/>
  </cols>
  <sheetData>
    <row r="1" spans="2:30" ht="14.25" customHeight="1" x14ac:dyDescent="0.3">
      <c r="B1" s="42" t="s">
        <v>17</v>
      </c>
      <c r="C1" s="42"/>
      <c r="D1" s="2" t="s">
        <v>3</v>
      </c>
      <c r="E1" s="2" t="s">
        <v>66</v>
      </c>
      <c r="F1" s="7">
        <f>C6</f>
        <v>0</v>
      </c>
      <c r="G1" s="2"/>
      <c r="H1" s="2"/>
      <c r="I1" s="2"/>
      <c r="J1" s="2"/>
      <c r="K1" s="2"/>
      <c r="L1" s="2"/>
      <c r="M1" s="2"/>
      <c r="N1" s="2"/>
      <c r="O1" s="2"/>
      <c r="P1" s="2"/>
    </row>
    <row r="2" spans="2:30" ht="14.25" customHeight="1" x14ac:dyDescent="0.3">
      <c r="B2" s="42" t="s">
        <v>18</v>
      </c>
      <c r="C2" s="42"/>
      <c r="D2" s="2" t="s">
        <v>3</v>
      </c>
      <c r="E2" s="2" t="s">
        <v>67</v>
      </c>
      <c r="F2" s="7">
        <f>C7</f>
        <v>0</v>
      </c>
      <c r="G2" s="2"/>
      <c r="H2" s="2"/>
      <c r="I2" s="2"/>
      <c r="J2" s="2"/>
      <c r="K2" s="2"/>
      <c r="L2" s="2"/>
      <c r="M2" s="2"/>
      <c r="N2" s="2"/>
      <c r="O2" s="2"/>
      <c r="P2" s="2"/>
    </row>
    <row r="3" spans="2:30" ht="14.25" customHeight="1" x14ac:dyDescent="0.3">
      <c r="B3" s="2" t="s">
        <v>6</v>
      </c>
      <c r="C3" s="3"/>
      <c r="D3" s="2" t="s">
        <v>9</v>
      </c>
      <c r="E3" s="2" t="s">
        <v>68</v>
      </c>
      <c r="F3" s="7">
        <f>C8</f>
        <v>0</v>
      </c>
      <c r="G3" s="2"/>
      <c r="H3" s="2"/>
      <c r="I3" s="2"/>
      <c r="J3" s="2"/>
      <c r="K3" s="2"/>
      <c r="L3" s="2"/>
      <c r="M3" s="2"/>
      <c r="N3" s="2"/>
      <c r="O3" s="2"/>
      <c r="P3" s="2"/>
      <c r="AA3" s="108" t="s">
        <v>7</v>
      </c>
      <c r="AB3" s="108" t="s">
        <v>63</v>
      </c>
      <c r="AC3" s="109" t="s">
        <v>114</v>
      </c>
      <c r="AD3" s="108" t="s">
        <v>115</v>
      </c>
    </row>
    <row r="4" spans="2:30" ht="14.25" customHeight="1" x14ac:dyDescent="0.3">
      <c r="B4" s="50"/>
      <c r="C4" s="50"/>
      <c r="D4" s="50" t="s">
        <v>69</v>
      </c>
      <c r="E4" s="50" t="s">
        <v>70</v>
      </c>
      <c r="F4" s="50" t="s">
        <v>71</v>
      </c>
      <c r="G4" s="50" t="s">
        <v>72</v>
      </c>
      <c r="H4" s="50" t="s">
        <v>73</v>
      </c>
      <c r="I4" s="50" t="s">
        <v>74</v>
      </c>
      <c r="J4" s="50" t="s">
        <v>75</v>
      </c>
      <c r="K4" s="50" t="s">
        <v>76</v>
      </c>
      <c r="L4" s="50" t="s">
        <v>77</v>
      </c>
      <c r="M4" s="50" t="s">
        <v>78</v>
      </c>
      <c r="N4" s="50" t="s">
        <v>79</v>
      </c>
      <c r="O4" s="49"/>
      <c r="P4" s="2"/>
      <c r="AA4" s="110" t="s">
        <v>69</v>
      </c>
      <c r="AB4" s="111">
        <f>'FLPA Proposed Budget'!F15</f>
        <v>0</v>
      </c>
      <c r="AC4" s="113">
        <f>SUMIF($D$25:$D$134,"Activity/Entrance Fees",$G$25:$G$134)+SUMIF($D$25:$D$134,"Activity/Entrance Fees",$J$25:$J$134)</f>
        <v>0</v>
      </c>
      <c r="AD4" s="106">
        <f>AB4-AC4</f>
        <v>0</v>
      </c>
    </row>
    <row r="5" spans="2:30" ht="14.25" customHeight="1" x14ac:dyDescent="0.3">
      <c r="B5" s="2"/>
      <c r="C5" s="2" t="s">
        <v>7</v>
      </c>
      <c r="D5" s="13">
        <v>7300</v>
      </c>
      <c r="E5" s="13">
        <v>7301</v>
      </c>
      <c r="F5" s="13">
        <v>7302</v>
      </c>
      <c r="G5" s="13">
        <v>7303</v>
      </c>
      <c r="H5" s="13">
        <v>7305</v>
      </c>
      <c r="I5" s="13">
        <v>7306</v>
      </c>
      <c r="J5" s="13">
        <v>7307</v>
      </c>
      <c r="K5" s="13">
        <v>7309</v>
      </c>
      <c r="L5" s="13">
        <v>7310</v>
      </c>
      <c r="M5" s="13">
        <v>7311</v>
      </c>
      <c r="N5" s="14">
        <v>7825</v>
      </c>
      <c r="O5" s="14" t="s">
        <v>62</v>
      </c>
      <c r="P5" s="14" t="s">
        <v>113</v>
      </c>
      <c r="AA5" s="110" t="s">
        <v>70</v>
      </c>
      <c r="AB5" s="111">
        <f>'FLPA Proposed Budget'!F16</f>
        <v>0</v>
      </c>
      <c r="AC5" s="113">
        <f>SUMIF($D$25:$D$134,"Ground/Local Transportation",$G$25:$G$134)+SUMIF($D$25:$D$134,"Ground/Local Transportation",$J$25:$J$134)</f>
        <v>0</v>
      </c>
      <c r="AD5" s="106">
        <f t="shared" ref="AD5:AD15" si="0">AB5-AC5</f>
        <v>0</v>
      </c>
    </row>
    <row r="6" spans="2:30" ht="14.25" customHeight="1" x14ac:dyDescent="0.3">
      <c r="B6" s="29" t="s">
        <v>80</v>
      </c>
      <c r="C6" s="33">
        <f>'FLPA Proposed Budget'!$F$28</f>
        <v>0</v>
      </c>
      <c r="D6" s="68">
        <f>'FLPA Proposed Budget'!$F$15</f>
        <v>0</v>
      </c>
      <c r="E6" s="68">
        <f>'FLPA Proposed Budget'!F$16</f>
        <v>0</v>
      </c>
      <c r="F6" s="68">
        <f>'FLPA Proposed Budget'!F$23</f>
        <v>0</v>
      </c>
      <c r="G6" s="68">
        <f>'FLPA Proposed Budget'!F$24</f>
        <v>0</v>
      </c>
      <c r="H6" s="68">
        <f>'FLPA Proposed Budget'!F$17</f>
        <v>0</v>
      </c>
      <c r="I6" s="68">
        <f>'FLPA Proposed Budget'!F$18</f>
        <v>0</v>
      </c>
      <c r="J6" s="68">
        <f>'FLPA Proposed Budget'!F$19</f>
        <v>0</v>
      </c>
      <c r="K6" s="68">
        <f>'FLPA Proposed Budget'!F$20</f>
        <v>0</v>
      </c>
      <c r="L6" s="68">
        <f>'FLPA Proposed Budget'!F$21</f>
        <v>0</v>
      </c>
      <c r="M6" s="68">
        <f>'FLPA Proposed Budget'!F$22</f>
        <v>0</v>
      </c>
      <c r="N6" s="68">
        <f>'FLPA Proposed Budget'!F$26</f>
        <v>0</v>
      </c>
      <c r="O6" s="68">
        <v>0</v>
      </c>
      <c r="P6" s="32">
        <v>0</v>
      </c>
      <c r="AA6" s="110" t="s">
        <v>73</v>
      </c>
      <c r="AB6" s="111">
        <f>'FLPA Proposed Budget'!F17</f>
        <v>0</v>
      </c>
      <c r="AC6" s="113">
        <f>SUMIF($D$25:$D$134,"Instructional Supplies",$G$25:$G$134)+SUMIF($D$25:$D$134,"Instructional Supplies",$J$25:$J$134)</f>
        <v>0</v>
      </c>
      <c r="AD6" s="106">
        <f t="shared" si="0"/>
        <v>0</v>
      </c>
    </row>
    <row r="7" spans="2:30" ht="14.25" customHeight="1" x14ac:dyDescent="0.3">
      <c r="B7" s="29" t="s">
        <v>8</v>
      </c>
      <c r="C7" s="33">
        <f>SUM(D7:P7)</f>
        <v>0</v>
      </c>
      <c r="D7" s="32">
        <f>'FLPA Expense Log'!AC4</f>
        <v>0</v>
      </c>
      <c r="E7" s="32">
        <f>'FLPA Expense Log'!AC5</f>
        <v>0</v>
      </c>
      <c r="F7" s="32">
        <f>'FLPA Expense Log'!AC12</f>
        <v>0</v>
      </c>
      <c r="G7" s="32">
        <f>'FLPA Expense Log'!AC13</f>
        <v>0</v>
      </c>
      <c r="H7" s="32">
        <f>'FLPA Expense Log'!AC6</f>
        <v>0</v>
      </c>
      <c r="I7" s="32">
        <f>'FLPA Expense Log'!AC7</f>
        <v>0</v>
      </c>
      <c r="J7" s="32">
        <f>'FLPA Expense Log'!AC8</f>
        <v>0</v>
      </c>
      <c r="K7" s="32">
        <f>'FLPA Expense Log'!AC9</f>
        <v>0</v>
      </c>
      <c r="L7" s="32">
        <f>'FLPA Expense Log'!AC10</f>
        <v>0</v>
      </c>
      <c r="M7" s="32">
        <f>'FLPA Expense Log'!AC11</f>
        <v>0</v>
      </c>
      <c r="N7" s="32">
        <f>'FLPA Expense Log'!AC15</f>
        <v>0</v>
      </c>
      <c r="O7" s="32">
        <f>'FLPA Expense Log'!AC14</f>
        <v>0</v>
      </c>
      <c r="P7" s="32">
        <f>'FLPA Expense Log'!AC16</f>
        <v>0</v>
      </c>
      <c r="AA7" s="110" t="s">
        <v>74</v>
      </c>
      <c r="AB7" s="111">
        <f>'FLPA Proposed Budget'!F18</f>
        <v>0</v>
      </c>
      <c r="AC7" s="113">
        <f>SUMIF($D$25:$D$134,"Lodging",$G$25:$G$134)+SUMIF($D$25:$D$134,"Lodging",$J$25:$J$134)</f>
        <v>0</v>
      </c>
      <c r="AD7" s="106">
        <f t="shared" si="0"/>
        <v>0</v>
      </c>
    </row>
    <row r="8" spans="2:30" ht="14.25" customHeight="1" x14ac:dyDescent="0.3">
      <c r="B8" s="29" t="s">
        <v>81</v>
      </c>
      <c r="C8" s="33">
        <f>C6-C7</f>
        <v>0</v>
      </c>
      <c r="D8" s="32">
        <f t="shared" ref="D8:N8" si="1">D6-D7</f>
        <v>0</v>
      </c>
      <c r="E8" s="32">
        <f t="shared" si="1"/>
        <v>0</v>
      </c>
      <c r="F8" s="32">
        <f t="shared" si="1"/>
        <v>0</v>
      </c>
      <c r="G8" s="32">
        <f t="shared" si="1"/>
        <v>0</v>
      </c>
      <c r="H8" s="32">
        <f t="shared" si="1"/>
        <v>0</v>
      </c>
      <c r="I8" s="32">
        <f t="shared" si="1"/>
        <v>0</v>
      </c>
      <c r="J8" s="32">
        <f t="shared" si="1"/>
        <v>0</v>
      </c>
      <c r="K8" s="32">
        <f t="shared" si="1"/>
        <v>0</v>
      </c>
      <c r="L8" s="32">
        <f t="shared" si="1"/>
        <v>0</v>
      </c>
      <c r="M8" s="32">
        <f t="shared" si="1"/>
        <v>0</v>
      </c>
      <c r="N8" s="32">
        <f t="shared" si="1"/>
        <v>0</v>
      </c>
      <c r="O8" s="32">
        <f>O7</f>
        <v>0</v>
      </c>
      <c r="P8" s="32">
        <f>P7</f>
        <v>0</v>
      </c>
      <c r="AA8" s="110" t="s">
        <v>75</v>
      </c>
      <c r="AB8" s="111">
        <f>'FLPA Proposed Budget'!F19</f>
        <v>0</v>
      </c>
      <c r="AC8" s="113">
        <f t="shared" ref="AC8" si="2">SUMIF($D$25:$D$134,"Meals",$G$25:$G$134)+SUMIF($D$25:$D$134,"Meals",$J$25:$J$134)</f>
        <v>0</v>
      </c>
      <c r="AD8" s="106">
        <f t="shared" si="0"/>
        <v>0</v>
      </c>
    </row>
    <row r="9" spans="2:30" ht="14.25" customHeight="1" x14ac:dyDescent="0.3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1" t="s">
        <v>119</v>
      </c>
      <c r="P9" s="192">
        <f>O8-P8</f>
        <v>0</v>
      </c>
      <c r="AA9" s="110" t="s">
        <v>104</v>
      </c>
      <c r="AB9" s="111">
        <f>'FLPA Proposed Budget'!F20</f>
        <v>0</v>
      </c>
      <c r="AC9" s="113">
        <f>SUMIF($D$25:$D$134,"Miscellaneous Expense",$G$25:$G$134)+SUMIF($D$25:$D$134,"Miscellaneous Expense",$J$25:$J$134)</f>
        <v>0</v>
      </c>
      <c r="AD9" s="106">
        <f t="shared" si="0"/>
        <v>0</v>
      </c>
    </row>
    <row r="10" spans="2:30" ht="14.25" customHeight="1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AA10" s="110" t="s">
        <v>77</v>
      </c>
      <c r="AB10" s="111">
        <f>'FLPA Proposed Budget'!F21</f>
        <v>0</v>
      </c>
      <c r="AC10" s="113">
        <f>SUMIF($D$25:$D$134,"Tips",$G$25:$G$134)+SUMIF($D$25:$D$134,"Tips",$J$25:$J$134)</f>
        <v>0</v>
      </c>
      <c r="AD10" s="106">
        <f t="shared" si="0"/>
        <v>0</v>
      </c>
    </row>
    <row r="11" spans="2:30" ht="14.25" customHeight="1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AA11" s="110" t="s">
        <v>78</v>
      </c>
      <c r="AB11" s="111">
        <f>'FLPA Proposed Budget'!F22</f>
        <v>0</v>
      </c>
      <c r="AC11" s="113">
        <f>SUMIF($D$25:$D$134,"Vehicle Rental",$G$25:$G$134)+SUMIF($D$25:$D$134,"Vehicle Rental",$J$25:$J$134)</f>
        <v>0</v>
      </c>
      <c r="AD11" s="106">
        <f t="shared" si="0"/>
        <v>0</v>
      </c>
    </row>
    <row r="12" spans="2:30" ht="14.25" customHeight="1" x14ac:dyDescent="0.3">
      <c r="B12" s="49"/>
      <c r="C12" s="49"/>
      <c r="D12" s="50" t="s">
        <v>69</v>
      </c>
      <c r="E12" s="50" t="s">
        <v>70</v>
      </c>
      <c r="F12" s="50" t="s">
        <v>71</v>
      </c>
      <c r="G12" s="50" t="s">
        <v>72</v>
      </c>
      <c r="H12" s="50" t="s">
        <v>73</v>
      </c>
      <c r="I12" s="50" t="s">
        <v>74</v>
      </c>
      <c r="J12" s="50" t="s">
        <v>75</v>
      </c>
      <c r="K12" s="50" t="s">
        <v>76</v>
      </c>
      <c r="L12" s="50" t="s">
        <v>77</v>
      </c>
      <c r="M12" s="50" t="s">
        <v>78</v>
      </c>
      <c r="N12" s="50" t="s">
        <v>79</v>
      </c>
      <c r="O12" s="49"/>
      <c r="P12" s="2"/>
      <c r="AA12" s="110" t="s">
        <v>71</v>
      </c>
      <c r="AB12" s="111">
        <f>'FLPA Proposed Budget'!F23</f>
        <v>0</v>
      </c>
      <c r="AC12" s="113">
        <f>SUMIF($D$25:$D$134,"Domestic Airfare",$G$25:$G$134)+SUMIF($D$25:$D$134,"Domestic Airfare",$J$25:$J$134)</f>
        <v>0</v>
      </c>
      <c r="AD12" s="106">
        <f t="shared" si="0"/>
        <v>0</v>
      </c>
    </row>
    <row r="13" spans="2:30" ht="14.25" customHeight="1" x14ac:dyDescent="0.3">
      <c r="B13" s="2"/>
      <c r="C13" s="2" t="s">
        <v>7</v>
      </c>
      <c r="D13" s="13">
        <v>7300</v>
      </c>
      <c r="E13" s="13">
        <v>7301</v>
      </c>
      <c r="F13" s="13">
        <v>7302</v>
      </c>
      <c r="G13" s="13">
        <v>7303</v>
      </c>
      <c r="H13" s="13">
        <v>7305</v>
      </c>
      <c r="I13" s="13">
        <v>7306</v>
      </c>
      <c r="J13" s="13">
        <v>7307</v>
      </c>
      <c r="K13" s="13">
        <v>7309</v>
      </c>
      <c r="L13" s="13">
        <v>7310</v>
      </c>
      <c r="M13" s="13">
        <v>7311</v>
      </c>
      <c r="N13" s="14">
        <v>7825</v>
      </c>
      <c r="O13" s="14" t="s">
        <v>62</v>
      </c>
      <c r="P13" s="14" t="s">
        <v>113</v>
      </c>
      <c r="AA13" s="110" t="s">
        <v>72</v>
      </c>
      <c r="AB13" s="111">
        <f>'FLPA Proposed Budget'!F24</f>
        <v>0</v>
      </c>
      <c r="AC13" s="113">
        <f>SUMIF($D$25:$D$134,"Foreign Airfare",$G$25:$G$134)+SUMIF($D$25:$D$134,"Foreign Airfare",$J$25:$J$134)</f>
        <v>0</v>
      </c>
      <c r="AD13" s="106">
        <f t="shared" si="0"/>
        <v>0</v>
      </c>
    </row>
    <row r="14" spans="2:30" ht="14.25" customHeight="1" x14ac:dyDescent="0.3">
      <c r="B14" s="58" t="s">
        <v>4</v>
      </c>
      <c r="C14" s="58"/>
      <c r="D14" s="59">
        <f>Hub!$C$24</f>
        <v>0</v>
      </c>
      <c r="E14" s="59">
        <f>Hub!$E$24</f>
        <v>0</v>
      </c>
      <c r="F14" s="59">
        <f>Hub!$G$24</f>
        <v>0</v>
      </c>
      <c r="G14" s="59">
        <f>Hub!$I$24</f>
        <v>0</v>
      </c>
      <c r="H14" s="59">
        <f>Hub!$K$24</f>
        <v>0</v>
      </c>
      <c r="I14" s="59">
        <f>Hub!$M$24</f>
        <v>0</v>
      </c>
      <c r="J14" s="59">
        <f>Hub!$O$24</f>
        <v>0</v>
      </c>
      <c r="K14" s="59">
        <f>Hub!$Q$24</f>
        <v>0</v>
      </c>
      <c r="L14" s="59">
        <f>Hub!$S$24</f>
        <v>0</v>
      </c>
      <c r="M14" s="59">
        <f>Hub!$U$24</f>
        <v>0</v>
      </c>
      <c r="N14" s="59">
        <f>Hub!$W$24</f>
        <v>0</v>
      </c>
      <c r="O14" s="59">
        <f>Hub!$Y$24</f>
        <v>0</v>
      </c>
      <c r="P14" s="59">
        <f>Hub!$AA$24</f>
        <v>0</v>
      </c>
      <c r="AA14" s="110" t="s">
        <v>105</v>
      </c>
      <c r="AB14" s="112" t="s">
        <v>14</v>
      </c>
      <c r="AC14" s="113">
        <f>SUMIF($D$25:$D$134,"Cash Withdrawal",$G$25:$G$134)+SUMIF($D$25:$D$134,"Cash Withdrawal",$J$25:$J$134)</f>
        <v>0</v>
      </c>
      <c r="AD14" s="107" t="s">
        <v>14</v>
      </c>
    </row>
    <row r="15" spans="2:30" ht="14.25" customHeight="1" x14ac:dyDescent="0.3">
      <c r="B15" s="58" t="s">
        <v>5</v>
      </c>
      <c r="C15" s="58"/>
      <c r="D15" s="59">
        <f>Hub!$C$48</f>
        <v>0</v>
      </c>
      <c r="E15" s="59">
        <f>Hub!$E$48</f>
        <v>0</v>
      </c>
      <c r="F15" s="59">
        <f>Hub!$G$48</f>
        <v>0</v>
      </c>
      <c r="G15" s="59">
        <f>Hub!$I$48</f>
        <v>0</v>
      </c>
      <c r="H15" s="59">
        <f>Hub!$K$48</f>
        <v>0</v>
      </c>
      <c r="I15" s="59">
        <f>Hub!$M$48</f>
        <v>0</v>
      </c>
      <c r="J15" s="59">
        <f>Hub!$O$48</f>
        <v>0</v>
      </c>
      <c r="K15" s="59">
        <f>Hub!$Q$48</f>
        <v>0</v>
      </c>
      <c r="L15" s="59">
        <f>Hub!$S$48</f>
        <v>0</v>
      </c>
      <c r="M15" s="59">
        <f>Hub!$U$48</f>
        <v>0</v>
      </c>
      <c r="N15" s="59">
        <f>Hub!$W$48</f>
        <v>0</v>
      </c>
      <c r="O15" s="59">
        <f>Hub!$Y$48</f>
        <v>0</v>
      </c>
      <c r="P15" s="59">
        <f>Hub!$AA$48</f>
        <v>0</v>
      </c>
      <c r="AA15" s="110" t="s">
        <v>79</v>
      </c>
      <c r="AB15" s="111">
        <f>'FLPA Proposed Budget'!F26</f>
        <v>0</v>
      </c>
      <c r="AC15" s="113">
        <f>SUMIF($D$25:$D$134,"Outside Services",$G$25:$G$134)+SUMIF($D$25:$D$134,"Outside Services",$J$25:$J$134)</f>
        <v>0</v>
      </c>
      <c r="AD15" s="106">
        <f t="shared" si="0"/>
        <v>0</v>
      </c>
    </row>
    <row r="16" spans="2:30" ht="14.25" customHeight="1" x14ac:dyDescent="0.3">
      <c r="B16" s="65" t="s">
        <v>3</v>
      </c>
      <c r="C16" s="66">
        <f>SUM(D16:P16)</f>
        <v>0</v>
      </c>
      <c r="D16" s="66">
        <f t="shared" ref="D16:P16" si="3">D14+D15</f>
        <v>0</v>
      </c>
      <c r="E16" s="66">
        <f t="shared" si="3"/>
        <v>0</v>
      </c>
      <c r="F16" s="66">
        <f t="shared" si="3"/>
        <v>0</v>
      </c>
      <c r="G16" s="66">
        <f t="shared" si="3"/>
        <v>0</v>
      </c>
      <c r="H16" s="66">
        <f t="shared" si="3"/>
        <v>0</v>
      </c>
      <c r="I16" s="66">
        <f t="shared" si="3"/>
        <v>0</v>
      </c>
      <c r="J16" s="66">
        <f t="shared" si="3"/>
        <v>0</v>
      </c>
      <c r="K16" s="66">
        <f t="shared" si="3"/>
        <v>0</v>
      </c>
      <c r="L16" s="66">
        <f t="shared" si="3"/>
        <v>0</v>
      </c>
      <c r="M16" s="66">
        <f t="shared" si="3"/>
        <v>0</v>
      </c>
      <c r="N16" s="66">
        <f t="shared" si="3"/>
        <v>0</v>
      </c>
      <c r="O16" s="66">
        <f t="shared" si="3"/>
        <v>0</v>
      </c>
      <c r="P16" s="66">
        <f t="shared" si="3"/>
        <v>0</v>
      </c>
      <c r="AA16" s="108" t="s">
        <v>106</v>
      </c>
      <c r="AB16" s="112" t="s">
        <v>14</v>
      </c>
      <c r="AC16" s="113">
        <f>SUMIF($D$25:$D$134,"Cash Spent",$G$25:$G$134)+SUMIF($D$25:$D$134,"Cash Spent",$J$25:$J$134)</f>
        <v>0</v>
      </c>
      <c r="AD16" s="107" t="s">
        <v>14</v>
      </c>
    </row>
    <row r="17" spans="1:30" ht="14.25" customHeight="1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AA17" s="108" t="s">
        <v>107</v>
      </c>
      <c r="AB17" s="112" t="s">
        <v>14</v>
      </c>
      <c r="AC17" s="113">
        <f>AC14-AC16</f>
        <v>0</v>
      </c>
      <c r="AD17" s="107" t="s">
        <v>14</v>
      </c>
    </row>
    <row r="18" spans="1:30" ht="14.25" customHeight="1" x14ac:dyDescent="0.3">
      <c r="B18" s="229" t="s">
        <v>87</v>
      </c>
      <c r="C18" s="229"/>
      <c r="D18" s="229"/>
      <c r="E18" s="229"/>
      <c r="F18" s="229"/>
      <c r="G18" s="216"/>
      <c r="H18" s="216"/>
      <c r="I18" s="216"/>
      <c r="J18" s="216"/>
      <c r="K18" s="216"/>
      <c r="AA18" s="108" t="s">
        <v>9</v>
      </c>
      <c r="AB18" s="114">
        <f>SUM(AB4:AB16)</f>
        <v>0</v>
      </c>
      <c r="AC18" s="109">
        <f>SUM(AC4:AC16)</f>
        <v>0</v>
      </c>
      <c r="AD18" s="114">
        <f>AB18-AC18</f>
        <v>0</v>
      </c>
    </row>
    <row r="19" spans="1:30" ht="14.25" customHeight="1" x14ac:dyDescent="0.25">
      <c r="B19" s="84"/>
      <c r="C19" s="194"/>
      <c r="D19" s="84"/>
      <c r="E19" s="84"/>
      <c r="F19" s="84"/>
      <c r="G19" s="84"/>
      <c r="H19" s="84"/>
      <c r="I19" s="84"/>
      <c r="J19" s="84"/>
      <c r="K19" s="84"/>
      <c r="AC19" s="104"/>
    </row>
    <row r="20" spans="1:30" ht="14.25" customHeight="1" x14ac:dyDescent="0.25">
      <c r="B20" s="85" t="s">
        <v>88</v>
      </c>
      <c r="AC20" s="104"/>
    </row>
    <row r="21" spans="1:30" ht="14.25" customHeight="1" x14ac:dyDescent="0.25">
      <c r="B21" s="85" t="s">
        <v>89</v>
      </c>
      <c r="AC21" s="104"/>
    </row>
    <row r="22" spans="1:30" ht="14.25" customHeight="1" x14ac:dyDescent="0.25">
      <c r="B22" s="85"/>
      <c r="AC22" s="104"/>
    </row>
    <row r="23" spans="1:30" ht="26.4" x14ac:dyDescent="0.25">
      <c r="B23" s="86" t="s">
        <v>90</v>
      </c>
      <c r="C23" s="196" t="s">
        <v>2</v>
      </c>
      <c r="D23" s="86" t="s">
        <v>91</v>
      </c>
      <c r="E23" s="86" t="s">
        <v>122</v>
      </c>
      <c r="F23" s="86" t="s">
        <v>92</v>
      </c>
      <c r="G23" s="86" t="s">
        <v>93</v>
      </c>
      <c r="H23" s="87" t="s">
        <v>94</v>
      </c>
      <c r="I23" s="86" t="s">
        <v>95</v>
      </c>
      <c r="J23" s="86" t="s">
        <v>96</v>
      </c>
      <c r="K23" s="86" t="s">
        <v>3</v>
      </c>
      <c r="AA23" s="108" t="s">
        <v>7</v>
      </c>
      <c r="AB23" s="108" t="s">
        <v>123</v>
      </c>
      <c r="AC23" s="109" t="s">
        <v>124</v>
      </c>
      <c r="AD23" s="108" t="s">
        <v>115</v>
      </c>
    </row>
    <row r="24" spans="1:30" ht="14.4" x14ac:dyDescent="0.3">
      <c r="B24" s="88"/>
      <c r="C24" s="197"/>
      <c r="D24" s="88"/>
      <c r="E24" s="88"/>
      <c r="F24" s="86"/>
      <c r="G24" s="88" t="s">
        <v>11</v>
      </c>
      <c r="H24" s="89" t="s">
        <v>10</v>
      </c>
      <c r="I24" s="88" t="s">
        <v>97</v>
      </c>
      <c r="J24" s="88" t="s">
        <v>98</v>
      </c>
      <c r="K24" s="88" t="s">
        <v>98</v>
      </c>
      <c r="AA24" s="110" t="s">
        <v>69</v>
      </c>
      <c r="AB24" s="111">
        <f>SUMIFS($K$27:$K$134,$D$27:$D$134,"Activity/Entrance Fees",$E$27:$E$134,"Pre-Departure")</f>
        <v>0</v>
      </c>
      <c r="AC24" s="111">
        <f>SUMIFS($K$27:$K$134,$D$27:$D$134,"Activity/Entrance Fees",$E$27:$E$134,"Post-Departure")</f>
        <v>0</v>
      </c>
      <c r="AD24" s="106">
        <f>AB4-AC4</f>
        <v>0</v>
      </c>
    </row>
    <row r="25" spans="1:30" ht="14.4" x14ac:dyDescent="0.3">
      <c r="B25" s="226">
        <v>1</v>
      </c>
      <c r="C25" s="91">
        <v>40909</v>
      </c>
      <c r="D25" s="92" t="s">
        <v>99</v>
      </c>
      <c r="E25" s="92"/>
      <c r="F25" s="92" t="s">
        <v>100</v>
      </c>
      <c r="G25" s="93">
        <v>150</v>
      </c>
      <c r="H25" s="94"/>
      <c r="I25" s="90"/>
      <c r="J25" s="93"/>
      <c r="K25" s="93">
        <f>SUM(G25+J25)</f>
        <v>150</v>
      </c>
      <c r="AA25" s="110" t="s">
        <v>70</v>
      </c>
      <c r="AB25" s="111">
        <f>SUMIFS($K$27:$K$134,$D$27:$D$134,"Ground/LocalTransportation",$E$27:$E$134,"Pre-Departure")</f>
        <v>0</v>
      </c>
      <c r="AC25" s="111">
        <f>SUMIFS($K$27:$K$134,$D$27:$D$134,"Ground/LocalTransportation",$E$27:$E$134,"Post-Departure")</f>
        <v>0</v>
      </c>
      <c r="AD25" s="106">
        <f t="shared" ref="AD25:AD38" si="4">AB5-AC5</f>
        <v>0</v>
      </c>
    </row>
    <row r="26" spans="1:30" ht="14.4" x14ac:dyDescent="0.3">
      <c r="B26" s="227">
        <v>2</v>
      </c>
      <c r="C26" s="95" t="s">
        <v>101</v>
      </c>
      <c r="D26" s="92" t="s">
        <v>31</v>
      </c>
      <c r="E26" s="92"/>
      <c r="F26" s="92" t="s">
        <v>102</v>
      </c>
      <c r="G26" s="93">
        <v>200</v>
      </c>
      <c r="H26" s="94">
        <v>10000</v>
      </c>
      <c r="I26" s="90">
        <v>1.5E-3</v>
      </c>
      <c r="J26" s="93">
        <f>H26*I26</f>
        <v>15</v>
      </c>
      <c r="K26" s="93">
        <f>SUM(G26+J26)</f>
        <v>215</v>
      </c>
      <c r="AA26" s="110" t="s">
        <v>73</v>
      </c>
      <c r="AB26" s="111">
        <f>SUMIFS($K$27:$K$134,$D$27:$D$134,"Instructional Supplies",$E$27:$E$134,"Pre-Departure")</f>
        <v>0</v>
      </c>
      <c r="AC26" s="111">
        <f>SUMIFS($K$27:$K$134,$D$27:$D$134,"Instructional Supplies",$E$27:$E$134,"Pre-Departure")</f>
        <v>0</v>
      </c>
      <c r="AD26" s="106">
        <f t="shared" si="4"/>
        <v>0</v>
      </c>
    </row>
    <row r="27" spans="1:30" ht="14.4" x14ac:dyDescent="0.3">
      <c r="A27" s="201">
        <f t="shared" ref="A27:A73" si="5">C27</f>
        <v>0</v>
      </c>
      <c r="B27" s="96"/>
      <c r="C27" s="202"/>
      <c r="D27" s="97"/>
      <c r="E27" s="97"/>
      <c r="F27" s="97"/>
      <c r="G27" s="98"/>
      <c r="H27" s="97"/>
      <c r="I27" s="96"/>
      <c r="J27" s="99">
        <f>H27*I27</f>
        <v>0</v>
      </c>
      <c r="K27" s="99">
        <f t="shared" ref="K27" si="6">G27+J27</f>
        <v>0</v>
      </c>
      <c r="AA27" s="110" t="s">
        <v>74</v>
      </c>
      <c r="AB27" s="111">
        <f>SUMIFS($K$27:$K$134,$D$27:$D$134,"Lodging",$E$27:$E$134,"Pre-Departure")</f>
        <v>0</v>
      </c>
      <c r="AC27" s="111">
        <f>SUMIFS($K$27:$K$134,$D$27:$D$134,"Lodging",$E$27:$E$134,"Post-Departure")</f>
        <v>0</v>
      </c>
      <c r="AD27" s="106">
        <f t="shared" si="4"/>
        <v>0</v>
      </c>
    </row>
    <row r="28" spans="1:30" ht="14.4" x14ac:dyDescent="0.3">
      <c r="A28" s="201">
        <f t="shared" si="5"/>
        <v>0</v>
      </c>
      <c r="B28" s="96"/>
      <c r="C28" s="202"/>
      <c r="D28" s="97"/>
      <c r="E28" s="97"/>
      <c r="F28" s="97"/>
      <c r="G28" s="98"/>
      <c r="H28" s="97"/>
      <c r="I28" s="96"/>
      <c r="J28" s="99">
        <f>H28*I28</f>
        <v>0</v>
      </c>
      <c r="K28" s="99">
        <f t="shared" ref="K28" si="7">G28+J28</f>
        <v>0</v>
      </c>
      <c r="AA28" s="110" t="s">
        <v>75</v>
      </c>
      <c r="AB28" s="111">
        <f t="shared" ref="AB28" si="8">SUMIFS($K$27:$K$134,$D$27:$D$134,"Meals",$E$27:$E$134,"Pre-Departure")</f>
        <v>0</v>
      </c>
      <c r="AC28" s="111">
        <f>SUMIFS($K$27:$K$134,$D$27:$D$134,"Meals",$E$27:$E$134,"Post-Departure")</f>
        <v>0</v>
      </c>
      <c r="AD28" s="106">
        <f t="shared" si="4"/>
        <v>0</v>
      </c>
    </row>
    <row r="29" spans="1:30" ht="14.4" x14ac:dyDescent="0.3">
      <c r="A29" s="201">
        <f t="shared" si="5"/>
        <v>0</v>
      </c>
      <c r="B29" s="96"/>
      <c r="C29" s="202"/>
      <c r="D29" s="97"/>
      <c r="E29" s="97"/>
      <c r="F29" s="97"/>
      <c r="G29" s="98"/>
      <c r="H29" s="97"/>
      <c r="I29" s="96"/>
      <c r="J29" s="99">
        <f t="shared" ref="J29:J92" si="9">H29*I29</f>
        <v>0</v>
      </c>
      <c r="K29" s="99">
        <f t="shared" ref="K29:K91" si="10">G29+J29</f>
        <v>0</v>
      </c>
      <c r="AA29" s="110" t="s">
        <v>104</v>
      </c>
      <c r="AB29" s="111">
        <f>SUMIFS($K$27:$K$134,$D$27:$D$134,"Miscellaneous Expense",$E$27:$E$134,"Pre-Departure")</f>
        <v>0</v>
      </c>
      <c r="AC29" s="111">
        <f>SUMIFS($K$27:$K$134,$D$27:$D$134,"Miscellaneous Expense",$E$27:$E$134,"Post-Departure")</f>
        <v>0</v>
      </c>
      <c r="AD29" s="106">
        <f t="shared" si="4"/>
        <v>0</v>
      </c>
    </row>
    <row r="30" spans="1:30" ht="14.4" x14ac:dyDescent="0.3">
      <c r="A30" s="201">
        <f t="shared" si="5"/>
        <v>0</v>
      </c>
      <c r="B30" s="96"/>
      <c r="C30" s="202"/>
      <c r="D30" s="97"/>
      <c r="E30" s="97"/>
      <c r="F30" s="97"/>
      <c r="G30" s="98"/>
      <c r="H30" s="97"/>
      <c r="I30" s="96"/>
      <c r="J30" s="99">
        <f t="shared" si="9"/>
        <v>0</v>
      </c>
      <c r="K30" s="99">
        <f t="shared" si="10"/>
        <v>0</v>
      </c>
      <c r="AA30" s="110" t="s">
        <v>77</v>
      </c>
      <c r="AB30" s="111">
        <f>SUMIFS($K$27:$K$134,$D$27:$D$134,"Tips",$E$27:$E$134,"Pre-Departure")</f>
        <v>0</v>
      </c>
      <c r="AC30" s="111">
        <f>SUMIFS($K$27:$K$134,$D$27:$D$134,"Tips",$E$27:$E$134,"Post-Departure")</f>
        <v>0</v>
      </c>
      <c r="AD30" s="106">
        <f t="shared" si="4"/>
        <v>0</v>
      </c>
    </row>
    <row r="31" spans="1:30" ht="14.4" x14ac:dyDescent="0.3">
      <c r="A31" s="201">
        <f t="shared" si="5"/>
        <v>0</v>
      </c>
      <c r="B31" s="96"/>
      <c r="C31" s="202"/>
      <c r="D31" s="97"/>
      <c r="E31" s="97"/>
      <c r="F31" s="97"/>
      <c r="G31" s="98"/>
      <c r="H31" s="97"/>
      <c r="I31" s="96"/>
      <c r="J31" s="99">
        <f t="shared" si="9"/>
        <v>0</v>
      </c>
      <c r="K31" s="99">
        <f t="shared" si="10"/>
        <v>0</v>
      </c>
      <c r="AA31" s="110" t="s">
        <v>78</v>
      </c>
      <c r="AB31" s="111">
        <f>SUMIFS($K$27:$K$134,$D$27:$D$134,"Vehicle Rental",$E$27:$E$134,"Pre-Departure")</f>
        <v>0</v>
      </c>
      <c r="AC31" s="111">
        <f>SUMIFS($K$27:$K$134,$D$27:$D$134,"Vehicle Rental",$E$27:$E$134,"Post-Departure")</f>
        <v>0</v>
      </c>
      <c r="AD31" s="106">
        <f t="shared" si="4"/>
        <v>0</v>
      </c>
    </row>
    <row r="32" spans="1:30" ht="14.4" x14ac:dyDescent="0.3">
      <c r="A32" s="201">
        <f t="shared" si="5"/>
        <v>0</v>
      </c>
      <c r="B32" s="96"/>
      <c r="C32" s="202"/>
      <c r="D32" s="97"/>
      <c r="E32" s="97"/>
      <c r="F32" s="97"/>
      <c r="G32" s="98"/>
      <c r="H32" s="97"/>
      <c r="I32" s="96"/>
      <c r="J32" s="99">
        <f t="shared" ref="J32:J35" si="11">H32*I32</f>
        <v>0</v>
      </c>
      <c r="K32" s="99">
        <f t="shared" ref="K32:K35" si="12">G32+J32</f>
        <v>0</v>
      </c>
      <c r="AA32" s="110" t="s">
        <v>71</v>
      </c>
      <c r="AB32" s="111">
        <f>SUMIFS($K$27:$K$134,$D$27:$D$134,"Domestic Airfare",$E$27:$E$134,"Pre-Departure")</f>
        <v>0</v>
      </c>
      <c r="AC32" s="111">
        <f>SUMIFS($K$27:$K$134,$D$27:$D$134,"Domestic Airfare",$E$27:$E$134,"Post-Departure")</f>
        <v>0</v>
      </c>
      <c r="AD32" s="106">
        <f t="shared" si="4"/>
        <v>0</v>
      </c>
    </row>
    <row r="33" spans="1:30" ht="14.4" x14ac:dyDescent="0.3">
      <c r="A33" s="201">
        <f t="shared" si="5"/>
        <v>0</v>
      </c>
      <c r="B33" s="96"/>
      <c r="C33" s="202"/>
      <c r="D33" s="97"/>
      <c r="E33" s="97"/>
      <c r="F33" s="97"/>
      <c r="G33" s="98"/>
      <c r="H33" s="97"/>
      <c r="I33" s="96"/>
      <c r="J33" s="99">
        <f t="shared" si="11"/>
        <v>0</v>
      </c>
      <c r="K33" s="99">
        <f t="shared" si="12"/>
        <v>0</v>
      </c>
      <c r="AA33" s="110" t="s">
        <v>72</v>
      </c>
      <c r="AB33" s="111">
        <f>SUMIFS($K$27:$K$134,$D$27:$D$134,"Foreign Airfare",$E$27:$E$134,"Pre-Departure")</f>
        <v>0</v>
      </c>
      <c r="AC33" s="111">
        <f>SUMIFS($K$27:$K$134,$D$27:$D$134,"Foreign Airfare",$E$27:$E$134,"Post-Departure")</f>
        <v>0</v>
      </c>
      <c r="AD33" s="106">
        <f t="shared" si="4"/>
        <v>0</v>
      </c>
    </row>
    <row r="34" spans="1:30" ht="14.4" x14ac:dyDescent="0.3">
      <c r="A34" s="201">
        <f t="shared" si="5"/>
        <v>0</v>
      </c>
      <c r="B34" s="96"/>
      <c r="C34" s="202"/>
      <c r="D34" s="97"/>
      <c r="E34" s="97"/>
      <c r="F34" s="97"/>
      <c r="G34" s="98"/>
      <c r="H34" s="97"/>
      <c r="I34" s="96"/>
      <c r="J34" s="99">
        <f t="shared" si="11"/>
        <v>0</v>
      </c>
      <c r="K34" s="99">
        <f t="shared" si="12"/>
        <v>0</v>
      </c>
      <c r="AA34" s="110" t="s">
        <v>105</v>
      </c>
      <c r="AB34" s="111">
        <f>SUMIFS($K$27:$K$134,$D$27:$D$134,"Cash Withdrawal",$E$27:$E$134,"Pre-Departure")</f>
        <v>0</v>
      </c>
      <c r="AC34" s="111">
        <f>SUMIFS($K$27:$K$134,$D$27:$D$134,"Cash Withdrawal",$E$27:$E$134,"Post-Departure")</f>
        <v>0</v>
      </c>
      <c r="AD34" s="193" t="s">
        <v>14</v>
      </c>
    </row>
    <row r="35" spans="1:30" ht="14.4" x14ac:dyDescent="0.3">
      <c r="A35" s="201">
        <f t="shared" si="5"/>
        <v>0</v>
      </c>
      <c r="B35" s="96"/>
      <c r="C35" s="202"/>
      <c r="D35" s="97"/>
      <c r="E35" s="97"/>
      <c r="F35" s="97"/>
      <c r="G35" s="98"/>
      <c r="H35" s="97"/>
      <c r="I35" s="96"/>
      <c r="J35" s="99">
        <f t="shared" si="11"/>
        <v>0</v>
      </c>
      <c r="K35" s="99">
        <f t="shared" si="12"/>
        <v>0</v>
      </c>
      <c r="AA35" s="110" t="s">
        <v>79</v>
      </c>
      <c r="AB35" s="111">
        <f>SUMIFS($K$27:$K$134,$D$27:$D$134,"Outside Services",$E$27:$E$134,"Pre-Departure")</f>
        <v>0</v>
      </c>
      <c r="AC35" s="111">
        <f>SUMIFS($K$27:$K$134,$D$27:$D$134,"Outside Services",$E$27:$E$134,"Post-Departure")</f>
        <v>0</v>
      </c>
      <c r="AD35" s="106">
        <f t="shared" si="4"/>
        <v>0</v>
      </c>
    </row>
    <row r="36" spans="1:30" ht="14.4" x14ac:dyDescent="0.3">
      <c r="A36" s="201">
        <f t="shared" si="5"/>
        <v>0</v>
      </c>
      <c r="B36" s="96"/>
      <c r="C36" s="202"/>
      <c r="D36" s="97"/>
      <c r="E36" s="97"/>
      <c r="F36" s="97"/>
      <c r="G36" s="98"/>
      <c r="H36" s="97"/>
      <c r="I36" s="96"/>
      <c r="J36" s="99">
        <f t="shared" si="9"/>
        <v>0</v>
      </c>
      <c r="K36" s="99">
        <f t="shared" si="10"/>
        <v>0</v>
      </c>
      <c r="AA36" s="108" t="s">
        <v>106</v>
      </c>
      <c r="AB36" s="111">
        <f>SUMIFS($K$27:$K$134,$D$27:$D$134,"Cash Spent",$E$27:$E$134,"Pre-Departure")</f>
        <v>0</v>
      </c>
      <c r="AC36" s="111">
        <f>SUMIFS($K$27:$K$134,$D$27:$D$134,"Cash Spent",$E$27:$E$134,"Post-Departure")</f>
        <v>0</v>
      </c>
      <c r="AD36" s="193" t="s">
        <v>14</v>
      </c>
    </row>
    <row r="37" spans="1:30" ht="14.4" x14ac:dyDescent="0.3">
      <c r="A37" s="201">
        <f t="shared" si="5"/>
        <v>0</v>
      </c>
      <c r="B37" s="96"/>
      <c r="C37" s="202"/>
      <c r="D37" s="97"/>
      <c r="E37" s="97"/>
      <c r="F37" s="97"/>
      <c r="G37" s="98"/>
      <c r="H37" s="97"/>
      <c r="I37" s="96"/>
      <c r="J37" s="99">
        <f t="shared" si="9"/>
        <v>0</v>
      </c>
      <c r="K37" s="99">
        <f t="shared" si="10"/>
        <v>0</v>
      </c>
      <c r="AA37" s="108" t="s">
        <v>107</v>
      </c>
      <c r="AB37" s="111">
        <f>AB34-AB36</f>
        <v>0</v>
      </c>
      <c r="AC37" s="113">
        <f>AC34-AC36</f>
        <v>0</v>
      </c>
      <c r="AD37" s="193" t="s">
        <v>14</v>
      </c>
    </row>
    <row r="38" spans="1:30" ht="14.4" x14ac:dyDescent="0.3">
      <c r="A38" s="201">
        <f t="shared" si="5"/>
        <v>0</v>
      </c>
      <c r="B38" s="96"/>
      <c r="C38" s="202"/>
      <c r="D38" s="97"/>
      <c r="E38" s="97"/>
      <c r="F38" s="97"/>
      <c r="G38" s="98"/>
      <c r="H38" s="97"/>
      <c r="I38" s="96"/>
      <c r="J38" s="99">
        <f t="shared" si="9"/>
        <v>0</v>
      </c>
      <c r="K38" s="99">
        <f t="shared" si="10"/>
        <v>0</v>
      </c>
      <c r="AA38" s="108" t="s">
        <v>9</v>
      </c>
      <c r="AB38" s="114">
        <f>SUM(AB24:AB36)</f>
        <v>0</v>
      </c>
      <c r="AC38" s="109">
        <f>SUM(AC24:AC36)</f>
        <v>0</v>
      </c>
      <c r="AD38" s="106">
        <f t="shared" si="4"/>
        <v>0</v>
      </c>
    </row>
    <row r="39" spans="1:30" ht="14.4" x14ac:dyDescent="0.3">
      <c r="A39" s="201">
        <f t="shared" si="5"/>
        <v>0</v>
      </c>
      <c r="B39" s="96"/>
      <c r="C39" s="202"/>
      <c r="D39" s="97"/>
      <c r="E39" s="97"/>
      <c r="F39" s="97"/>
      <c r="G39" s="98"/>
      <c r="H39" s="97"/>
      <c r="I39" s="96"/>
      <c r="J39" s="99">
        <f t="shared" si="9"/>
        <v>0</v>
      </c>
      <c r="K39" s="99">
        <f t="shared" si="10"/>
        <v>0</v>
      </c>
    </row>
    <row r="40" spans="1:30" ht="14.4" x14ac:dyDescent="0.3">
      <c r="A40" s="201">
        <f t="shared" si="5"/>
        <v>0</v>
      </c>
      <c r="B40" s="96"/>
      <c r="C40" s="202"/>
      <c r="D40" s="97"/>
      <c r="E40" s="97"/>
      <c r="F40" s="97"/>
      <c r="G40" s="98"/>
      <c r="H40" s="97"/>
      <c r="I40" s="96"/>
      <c r="J40" s="99">
        <f t="shared" si="9"/>
        <v>0</v>
      </c>
      <c r="K40" s="99">
        <f t="shared" si="10"/>
        <v>0</v>
      </c>
    </row>
    <row r="41" spans="1:30" ht="14.4" x14ac:dyDescent="0.3">
      <c r="A41" s="201">
        <f t="shared" si="5"/>
        <v>0</v>
      </c>
      <c r="B41" s="96"/>
      <c r="C41" s="202"/>
      <c r="D41" s="97"/>
      <c r="E41" s="97"/>
      <c r="F41" s="97"/>
      <c r="G41" s="98"/>
      <c r="H41" s="97"/>
      <c r="I41" s="96"/>
      <c r="J41" s="99">
        <f t="shared" si="9"/>
        <v>0</v>
      </c>
      <c r="K41" s="99">
        <f t="shared" si="10"/>
        <v>0</v>
      </c>
    </row>
    <row r="42" spans="1:30" ht="14.4" x14ac:dyDescent="0.3">
      <c r="A42" s="201">
        <f t="shared" si="5"/>
        <v>0</v>
      </c>
      <c r="B42" s="96"/>
      <c r="C42" s="202"/>
      <c r="D42" s="97"/>
      <c r="E42" s="97"/>
      <c r="F42" s="97"/>
      <c r="G42" s="98"/>
      <c r="H42" s="97"/>
      <c r="I42" s="96"/>
      <c r="J42" s="99">
        <f t="shared" si="9"/>
        <v>0</v>
      </c>
      <c r="K42" s="99">
        <f t="shared" si="10"/>
        <v>0</v>
      </c>
    </row>
    <row r="43" spans="1:30" ht="14.4" x14ac:dyDescent="0.3">
      <c r="A43" s="201">
        <f t="shared" si="5"/>
        <v>0</v>
      </c>
      <c r="B43" s="96"/>
      <c r="C43" s="202"/>
      <c r="D43" s="97"/>
      <c r="E43" s="97"/>
      <c r="F43" s="97"/>
      <c r="G43" s="98"/>
      <c r="H43" s="97"/>
      <c r="I43" s="96"/>
      <c r="J43" s="99">
        <f t="shared" si="9"/>
        <v>0</v>
      </c>
      <c r="K43" s="99">
        <f t="shared" si="10"/>
        <v>0</v>
      </c>
    </row>
    <row r="44" spans="1:30" ht="14.4" x14ac:dyDescent="0.3">
      <c r="A44" s="201">
        <f t="shared" si="5"/>
        <v>0</v>
      </c>
      <c r="B44" s="96"/>
      <c r="C44" s="202"/>
      <c r="D44" s="97"/>
      <c r="E44" s="97"/>
      <c r="F44" s="97"/>
      <c r="G44" s="98"/>
      <c r="H44" s="97"/>
      <c r="I44" s="96"/>
      <c r="J44" s="99">
        <f t="shared" si="9"/>
        <v>0</v>
      </c>
      <c r="K44" s="99">
        <f t="shared" si="10"/>
        <v>0</v>
      </c>
    </row>
    <row r="45" spans="1:30" ht="14.4" x14ac:dyDescent="0.3">
      <c r="A45" s="201">
        <f t="shared" si="5"/>
        <v>0</v>
      </c>
      <c r="B45" s="96"/>
      <c r="C45" s="202"/>
      <c r="D45" s="97"/>
      <c r="E45" s="97"/>
      <c r="F45" s="97"/>
      <c r="G45" s="98"/>
      <c r="H45" s="97"/>
      <c r="I45" s="96"/>
      <c r="J45" s="99">
        <f t="shared" si="9"/>
        <v>0</v>
      </c>
      <c r="K45" s="99">
        <f t="shared" si="10"/>
        <v>0</v>
      </c>
    </row>
    <row r="46" spans="1:30" ht="14.4" x14ac:dyDescent="0.3">
      <c r="A46" s="201">
        <f t="shared" si="5"/>
        <v>0</v>
      </c>
      <c r="B46" s="96"/>
      <c r="C46" s="202"/>
      <c r="D46" s="97"/>
      <c r="E46" s="97"/>
      <c r="F46" s="97"/>
      <c r="G46" s="98"/>
      <c r="H46" s="97"/>
      <c r="I46" s="96"/>
      <c r="J46" s="99">
        <f t="shared" si="9"/>
        <v>0</v>
      </c>
      <c r="K46" s="99">
        <f t="shared" si="10"/>
        <v>0</v>
      </c>
    </row>
    <row r="47" spans="1:30" ht="14.4" x14ac:dyDescent="0.3">
      <c r="A47" s="201">
        <f t="shared" si="5"/>
        <v>0</v>
      </c>
      <c r="B47" s="96"/>
      <c r="C47" s="202"/>
      <c r="D47" s="97"/>
      <c r="E47" s="97"/>
      <c r="F47" s="97"/>
      <c r="G47" s="98"/>
      <c r="H47" s="97"/>
      <c r="I47" s="96"/>
      <c r="J47" s="99">
        <f t="shared" si="9"/>
        <v>0</v>
      </c>
      <c r="K47" s="99">
        <f t="shared" si="10"/>
        <v>0</v>
      </c>
    </row>
    <row r="48" spans="1:30" ht="14.4" x14ac:dyDescent="0.3">
      <c r="A48" s="201">
        <f t="shared" si="5"/>
        <v>0</v>
      </c>
      <c r="B48" s="96"/>
      <c r="C48" s="202"/>
      <c r="D48" s="97"/>
      <c r="E48" s="97"/>
      <c r="F48" s="97"/>
      <c r="G48" s="98"/>
      <c r="H48" s="97"/>
      <c r="I48" s="96"/>
      <c r="J48" s="99">
        <f t="shared" si="9"/>
        <v>0</v>
      </c>
      <c r="K48" s="99">
        <f t="shared" si="10"/>
        <v>0</v>
      </c>
    </row>
    <row r="49" spans="1:11" ht="14.4" x14ac:dyDescent="0.3">
      <c r="A49" s="201">
        <f t="shared" si="5"/>
        <v>0</v>
      </c>
      <c r="B49" s="96"/>
      <c r="C49" s="202"/>
      <c r="D49" s="97"/>
      <c r="E49" s="97"/>
      <c r="F49" s="97"/>
      <c r="G49" s="98"/>
      <c r="H49" s="97"/>
      <c r="I49" s="96"/>
      <c r="J49" s="99">
        <f t="shared" si="9"/>
        <v>0</v>
      </c>
      <c r="K49" s="99">
        <f t="shared" si="10"/>
        <v>0</v>
      </c>
    </row>
    <row r="50" spans="1:11" ht="14.4" x14ac:dyDescent="0.3">
      <c r="A50" s="201">
        <f t="shared" si="5"/>
        <v>0</v>
      </c>
      <c r="B50" s="96"/>
      <c r="C50" s="202"/>
      <c r="D50" s="97"/>
      <c r="E50" s="97"/>
      <c r="F50" s="97"/>
      <c r="G50" s="98"/>
      <c r="H50" s="97"/>
      <c r="I50" s="96"/>
      <c r="J50" s="99">
        <f t="shared" si="9"/>
        <v>0</v>
      </c>
      <c r="K50" s="99">
        <f t="shared" si="10"/>
        <v>0</v>
      </c>
    </row>
    <row r="51" spans="1:11" ht="14.4" x14ac:dyDescent="0.3">
      <c r="A51" s="201">
        <f t="shared" si="5"/>
        <v>0</v>
      </c>
      <c r="B51" s="96"/>
      <c r="C51" s="202"/>
      <c r="D51" s="97"/>
      <c r="E51" s="97"/>
      <c r="F51" s="97"/>
      <c r="G51" s="98"/>
      <c r="H51" s="97"/>
      <c r="I51" s="96"/>
      <c r="J51" s="99">
        <f t="shared" si="9"/>
        <v>0</v>
      </c>
      <c r="K51" s="99">
        <f t="shared" si="10"/>
        <v>0</v>
      </c>
    </row>
    <row r="52" spans="1:11" ht="14.4" x14ac:dyDescent="0.3">
      <c r="A52" s="201">
        <f t="shared" si="5"/>
        <v>0</v>
      </c>
      <c r="B52" s="96"/>
      <c r="C52" s="202"/>
      <c r="D52" s="97"/>
      <c r="E52" s="97"/>
      <c r="F52" s="97"/>
      <c r="G52" s="98"/>
      <c r="H52" s="97"/>
      <c r="I52" s="96"/>
      <c r="J52" s="99">
        <f t="shared" si="9"/>
        <v>0</v>
      </c>
      <c r="K52" s="99">
        <f t="shared" si="10"/>
        <v>0</v>
      </c>
    </row>
    <row r="53" spans="1:11" ht="14.4" x14ac:dyDescent="0.3">
      <c r="A53" s="201">
        <f t="shared" si="5"/>
        <v>0</v>
      </c>
      <c r="B53" s="96"/>
      <c r="C53" s="202"/>
      <c r="D53" s="97"/>
      <c r="E53" s="97"/>
      <c r="F53" s="97"/>
      <c r="G53" s="98"/>
      <c r="H53" s="97"/>
      <c r="I53" s="96"/>
      <c r="J53" s="99">
        <f t="shared" si="9"/>
        <v>0</v>
      </c>
      <c r="K53" s="99">
        <f t="shared" si="10"/>
        <v>0</v>
      </c>
    </row>
    <row r="54" spans="1:11" ht="14.4" x14ac:dyDescent="0.3">
      <c r="A54" s="201">
        <f t="shared" si="5"/>
        <v>0</v>
      </c>
      <c r="B54" s="96"/>
      <c r="C54" s="202"/>
      <c r="D54" s="97"/>
      <c r="E54" s="97"/>
      <c r="F54" s="97"/>
      <c r="G54" s="98"/>
      <c r="H54" s="97"/>
      <c r="I54" s="96"/>
      <c r="J54" s="99">
        <f t="shared" si="9"/>
        <v>0</v>
      </c>
      <c r="K54" s="99">
        <f t="shared" si="10"/>
        <v>0</v>
      </c>
    </row>
    <row r="55" spans="1:11" ht="14.4" x14ac:dyDescent="0.3">
      <c r="A55" s="201">
        <f t="shared" si="5"/>
        <v>0</v>
      </c>
      <c r="B55" s="96"/>
      <c r="C55" s="202"/>
      <c r="D55" s="97"/>
      <c r="E55" s="97"/>
      <c r="F55" s="97"/>
      <c r="G55" s="98"/>
      <c r="H55" s="97"/>
      <c r="I55" s="96"/>
      <c r="J55" s="99">
        <f t="shared" si="9"/>
        <v>0</v>
      </c>
      <c r="K55" s="99">
        <f t="shared" si="10"/>
        <v>0</v>
      </c>
    </row>
    <row r="56" spans="1:11" ht="14.4" x14ac:dyDescent="0.3">
      <c r="A56" s="201">
        <f t="shared" si="5"/>
        <v>0</v>
      </c>
      <c r="B56" s="96"/>
      <c r="C56" s="202"/>
      <c r="D56" s="97"/>
      <c r="E56" s="97"/>
      <c r="F56" s="97"/>
      <c r="G56" s="98"/>
      <c r="H56" s="97"/>
      <c r="I56" s="96"/>
      <c r="J56" s="99">
        <f t="shared" si="9"/>
        <v>0</v>
      </c>
      <c r="K56" s="99">
        <f t="shared" si="10"/>
        <v>0</v>
      </c>
    </row>
    <row r="57" spans="1:11" ht="14.4" x14ac:dyDescent="0.3">
      <c r="A57" s="201">
        <f t="shared" si="5"/>
        <v>0</v>
      </c>
      <c r="B57" s="96"/>
      <c r="C57" s="202"/>
      <c r="D57" s="97"/>
      <c r="E57" s="97"/>
      <c r="F57" s="97"/>
      <c r="G57" s="98"/>
      <c r="H57" s="97"/>
      <c r="I57" s="96"/>
      <c r="J57" s="99">
        <f t="shared" si="9"/>
        <v>0</v>
      </c>
      <c r="K57" s="99">
        <f t="shared" si="10"/>
        <v>0</v>
      </c>
    </row>
    <row r="58" spans="1:11" ht="14.4" x14ac:dyDescent="0.3">
      <c r="A58" s="201">
        <f t="shared" si="5"/>
        <v>0</v>
      </c>
      <c r="B58" s="96"/>
      <c r="C58" s="202"/>
      <c r="D58" s="97"/>
      <c r="E58" s="97"/>
      <c r="F58" s="97"/>
      <c r="G58" s="98"/>
      <c r="H58" s="97"/>
      <c r="I58" s="96"/>
      <c r="J58" s="99">
        <f t="shared" si="9"/>
        <v>0</v>
      </c>
      <c r="K58" s="99">
        <f t="shared" si="10"/>
        <v>0</v>
      </c>
    </row>
    <row r="59" spans="1:11" ht="14.4" x14ac:dyDescent="0.3">
      <c r="A59" s="201">
        <f t="shared" si="5"/>
        <v>0</v>
      </c>
      <c r="B59" s="96"/>
      <c r="C59" s="202"/>
      <c r="D59" s="97"/>
      <c r="E59" s="97"/>
      <c r="F59" s="97"/>
      <c r="G59" s="98"/>
      <c r="H59" s="97"/>
      <c r="I59" s="96"/>
      <c r="J59" s="99">
        <f t="shared" si="9"/>
        <v>0</v>
      </c>
      <c r="K59" s="99">
        <f t="shared" si="10"/>
        <v>0</v>
      </c>
    </row>
    <row r="60" spans="1:11" ht="14.4" x14ac:dyDescent="0.3">
      <c r="A60" s="201">
        <f t="shared" si="5"/>
        <v>0</v>
      </c>
      <c r="B60" s="96"/>
      <c r="C60" s="202"/>
      <c r="D60" s="97"/>
      <c r="E60" s="97"/>
      <c r="F60" s="97"/>
      <c r="G60" s="98"/>
      <c r="H60" s="97"/>
      <c r="I60" s="96"/>
      <c r="J60" s="99">
        <f t="shared" si="9"/>
        <v>0</v>
      </c>
      <c r="K60" s="99">
        <f t="shared" si="10"/>
        <v>0</v>
      </c>
    </row>
    <row r="61" spans="1:11" ht="14.4" x14ac:dyDescent="0.3">
      <c r="A61" s="201">
        <f t="shared" si="5"/>
        <v>0</v>
      </c>
      <c r="B61" s="96"/>
      <c r="C61" s="202"/>
      <c r="D61" s="97"/>
      <c r="E61" s="97"/>
      <c r="F61" s="97"/>
      <c r="G61" s="98"/>
      <c r="H61" s="97"/>
      <c r="I61" s="96"/>
      <c r="J61" s="99">
        <f t="shared" si="9"/>
        <v>0</v>
      </c>
      <c r="K61" s="99">
        <f t="shared" si="10"/>
        <v>0</v>
      </c>
    </row>
    <row r="62" spans="1:11" ht="14.4" x14ac:dyDescent="0.3">
      <c r="A62" s="201">
        <f t="shared" si="5"/>
        <v>0</v>
      </c>
      <c r="B62" s="96"/>
      <c r="C62" s="202"/>
      <c r="D62" s="97"/>
      <c r="E62" s="97"/>
      <c r="F62" s="97"/>
      <c r="G62" s="98"/>
      <c r="H62" s="97"/>
      <c r="I62" s="96"/>
      <c r="J62" s="99">
        <f t="shared" si="9"/>
        <v>0</v>
      </c>
      <c r="K62" s="99">
        <f t="shared" si="10"/>
        <v>0</v>
      </c>
    </row>
    <row r="63" spans="1:11" ht="14.4" x14ac:dyDescent="0.3">
      <c r="A63" s="201">
        <f t="shared" si="5"/>
        <v>0</v>
      </c>
      <c r="B63" s="96"/>
      <c r="C63" s="202"/>
      <c r="D63" s="97"/>
      <c r="E63" s="97"/>
      <c r="F63" s="97"/>
      <c r="G63" s="98"/>
      <c r="H63" s="97"/>
      <c r="I63" s="96"/>
      <c r="J63" s="99">
        <f t="shared" si="9"/>
        <v>0</v>
      </c>
      <c r="K63" s="99">
        <f t="shared" si="10"/>
        <v>0</v>
      </c>
    </row>
    <row r="64" spans="1:11" ht="14.4" x14ac:dyDescent="0.3">
      <c r="A64" s="201">
        <f t="shared" si="5"/>
        <v>0</v>
      </c>
      <c r="B64" s="96"/>
      <c r="C64" s="202"/>
      <c r="D64" s="97"/>
      <c r="E64" s="97"/>
      <c r="F64" s="97"/>
      <c r="G64" s="98"/>
      <c r="H64" s="97"/>
      <c r="I64" s="96"/>
      <c r="J64" s="99">
        <f t="shared" si="9"/>
        <v>0</v>
      </c>
      <c r="K64" s="99">
        <f t="shared" si="10"/>
        <v>0</v>
      </c>
    </row>
    <row r="65" spans="1:11" ht="14.4" x14ac:dyDescent="0.3">
      <c r="A65" s="201">
        <f t="shared" si="5"/>
        <v>0</v>
      </c>
      <c r="B65" s="96"/>
      <c r="C65" s="202"/>
      <c r="D65" s="97"/>
      <c r="E65" s="97"/>
      <c r="F65" s="97"/>
      <c r="G65" s="98"/>
      <c r="H65" s="97"/>
      <c r="I65" s="96"/>
      <c r="J65" s="99">
        <f t="shared" si="9"/>
        <v>0</v>
      </c>
      <c r="K65" s="99">
        <f t="shared" si="10"/>
        <v>0</v>
      </c>
    </row>
    <row r="66" spans="1:11" ht="14.4" x14ac:dyDescent="0.3">
      <c r="A66" s="201">
        <f t="shared" si="5"/>
        <v>0</v>
      </c>
      <c r="B66" s="96"/>
      <c r="C66" s="202"/>
      <c r="D66" s="97"/>
      <c r="E66" s="97"/>
      <c r="F66" s="97"/>
      <c r="G66" s="98"/>
      <c r="H66" s="97"/>
      <c r="I66" s="96"/>
      <c r="J66" s="99">
        <f t="shared" si="9"/>
        <v>0</v>
      </c>
      <c r="K66" s="99">
        <f t="shared" si="10"/>
        <v>0</v>
      </c>
    </row>
    <row r="67" spans="1:11" ht="14.4" x14ac:dyDescent="0.3">
      <c r="A67" s="201">
        <f t="shared" si="5"/>
        <v>0</v>
      </c>
      <c r="B67" s="96"/>
      <c r="C67" s="202"/>
      <c r="D67" s="97"/>
      <c r="E67" s="97"/>
      <c r="F67" s="97"/>
      <c r="G67" s="98"/>
      <c r="H67" s="97"/>
      <c r="I67" s="96"/>
      <c r="J67" s="99">
        <f t="shared" si="9"/>
        <v>0</v>
      </c>
      <c r="K67" s="99">
        <f t="shared" si="10"/>
        <v>0</v>
      </c>
    </row>
    <row r="68" spans="1:11" ht="14.4" x14ac:dyDescent="0.3">
      <c r="A68" s="201">
        <f t="shared" si="5"/>
        <v>0</v>
      </c>
      <c r="B68" s="96"/>
      <c r="C68" s="202"/>
      <c r="D68" s="97"/>
      <c r="E68" s="97"/>
      <c r="F68" s="97"/>
      <c r="G68" s="98"/>
      <c r="H68" s="97"/>
      <c r="I68" s="96"/>
      <c r="J68" s="99">
        <f t="shared" si="9"/>
        <v>0</v>
      </c>
      <c r="K68" s="99">
        <f t="shared" si="10"/>
        <v>0</v>
      </c>
    </row>
    <row r="69" spans="1:11" ht="14.4" x14ac:dyDescent="0.3">
      <c r="A69" s="201">
        <f t="shared" si="5"/>
        <v>0</v>
      </c>
      <c r="B69" s="96"/>
      <c r="C69" s="202"/>
      <c r="D69" s="97"/>
      <c r="E69" s="97"/>
      <c r="F69" s="97"/>
      <c r="G69" s="98"/>
      <c r="H69" s="97"/>
      <c r="I69" s="96"/>
      <c r="J69" s="99">
        <f t="shared" si="9"/>
        <v>0</v>
      </c>
      <c r="K69" s="99">
        <f t="shared" si="10"/>
        <v>0</v>
      </c>
    </row>
    <row r="70" spans="1:11" ht="14.4" x14ac:dyDescent="0.3">
      <c r="A70" s="201">
        <f t="shared" si="5"/>
        <v>0</v>
      </c>
      <c r="B70" s="96"/>
      <c r="C70" s="202"/>
      <c r="D70" s="97"/>
      <c r="E70" s="97"/>
      <c r="F70" s="97"/>
      <c r="G70" s="98"/>
      <c r="H70" s="97"/>
      <c r="I70" s="96"/>
      <c r="J70" s="99">
        <f t="shared" si="9"/>
        <v>0</v>
      </c>
      <c r="K70" s="99">
        <f t="shared" si="10"/>
        <v>0</v>
      </c>
    </row>
    <row r="71" spans="1:11" ht="14.4" x14ac:dyDescent="0.3">
      <c r="A71" s="201">
        <f t="shared" si="5"/>
        <v>0</v>
      </c>
      <c r="B71" s="96"/>
      <c r="C71" s="202"/>
      <c r="D71" s="97"/>
      <c r="E71" s="97"/>
      <c r="F71" s="97"/>
      <c r="G71" s="98"/>
      <c r="H71" s="97"/>
      <c r="I71" s="96"/>
      <c r="J71" s="99">
        <f t="shared" si="9"/>
        <v>0</v>
      </c>
      <c r="K71" s="99">
        <f t="shared" si="10"/>
        <v>0</v>
      </c>
    </row>
    <row r="72" spans="1:11" ht="14.4" x14ac:dyDescent="0.3">
      <c r="A72" s="201">
        <f t="shared" si="5"/>
        <v>0</v>
      </c>
      <c r="B72" s="96"/>
      <c r="C72" s="202"/>
      <c r="D72" s="97"/>
      <c r="E72" s="97"/>
      <c r="F72" s="97"/>
      <c r="G72" s="98"/>
      <c r="H72" s="97"/>
      <c r="I72" s="96"/>
      <c r="J72" s="99">
        <f t="shared" si="9"/>
        <v>0</v>
      </c>
      <c r="K72" s="99">
        <f t="shared" si="10"/>
        <v>0</v>
      </c>
    </row>
    <row r="73" spans="1:11" ht="14.4" x14ac:dyDescent="0.3">
      <c r="A73" s="201">
        <f t="shared" si="5"/>
        <v>0</v>
      </c>
      <c r="B73" s="96"/>
      <c r="C73" s="202"/>
      <c r="D73" s="97"/>
      <c r="E73" s="97"/>
      <c r="F73" s="97"/>
      <c r="G73" s="98"/>
      <c r="H73" s="97"/>
      <c r="I73" s="96"/>
      <c r="J73" s="99">
        <f t="shared" si="9"/>
        <v>0</v>
      </c>
      <c r="K73" s="99">
        <f t="shared" si="10"/>
        <v>0</v>
      </c>
    </row>
    <row r="74" spans="1:11" ht="14.4" x14ac:dyDescent="0.3">
      <c r="A74" s="201">
        <f t="shared" ref="A74:A91" si="13">C74</f>
        <v>0</v>
      </c>
      <c r="B74" s="96"/>
      <c r="C74" s="202"/>
      <c r="D74" s="97"/>
      <c r="E74" s="97"/>
      <c r="F74" s="97"/>
      <c r="G74" s="98"/>
      <c r="H74" s="97"/>
      <c r="I74" s="96"/>
      <c r="J74" s="99">
        <f t="shared" si="9"/>
        <v>0</v>
      </c>
      <c r="K74" s="99">
        <f t="shared" si="10"/>
        <v>0</v>
      </c>
    </row>
    <row r="75" spans="1:11" ht="14.4" x14ac:dyDescent="0.3">
      <c r="A75" s="201">
        <f t="shared" si="13"/>
        <v>0</v>
      </c>
      <c r="B75" s="96"/>
      <c r="C75" s="202"/>
      <c r="D75" s="97"/>
      <c r="E75" s="97"/>
      <c r="F75" s="97"/>
      <c r="G75" s="98"/>
      <c r="H75" s="97"/>
      <c r="I75" s="96"/>
      <c r="J75" s="99">
        <f t="shared" si="9"/>
        <v>0</v>
      </c>
      <c r="K75" s="99">
        <f t="shared" si="10"/>
        <v>0</v>
      </c>
    </row>
    <row r="76" spans="1:11" ht="14.4" x14ac:dyDescent="0.3">
      <c r="A76" s="201">
        <f t="shared" si="13"/>
        <v>0</v>
      </c>
      <c r="B76" s="96"/>
      <c r="C76" s="202"/>
      <c r="D76" s="97"/>
      <c r="E76" s="97"/>
      <c r="F76" s="97"/>
      <c r="G76" s="98"/>
      <c r="H76" s="97"/>
      <c r="I76" s="96"/>
      <c r="J76" s="99">
        <f t="shared" si="9"/>
        <v>0</v>
      </c>
      <c r="K76" s="99">
        <f t="shared" si="10"/>
        <v>0</v>
      </c>
    </row>
    <row r="77" spans="1:11" ht="14.4" x14ac:dyDescent="0.3">
      <c r="A77" s="201">
        <f t="shared" si="13"/>
        <v>0</v>
      </c>
      <c r="B77" s="96"/>
      <c r="C77" s="202"/>
      <c r="D77" s="97"/>
      <c r="E77" s="97"/>
      <c r="F77" s="97"/>
      <c r="G77" s="98"/>
      <c r="H77" s="97"/>
      <c r="I77" s="96"/>
      <c r="J77" s="99">
        <f t="shared" si="9"/>
        <v>0</v>
      </c>
      <c r="K77" s="99">
        <f t="shared" si="10"/>
        <v>0</v>
      </c>
    </row>
    <row r="78" spans="1:11" ht="14.4" x14ac:dyDescent="0.3">
      <c r="A78" s="201">
        <f t="shared" si="13"/>
        <v>0</v>
      </c>
      <c r="B78" s="96"/>
      <c r="C78" s="202"/>
      <c r="D78" s="97"/>
      <c r="E78" s="97"/>
      <c r="F78" s="97"/>
      <c r="G78" s="98"/>
      <c r="H78" s="97"/>
      <c r="I78" s="96"/>
      <c r="J78" s="99">
        <f t="shared" si="9"/>
        <v>0</v>
      </c>
      <c r="K78" s="99">
        <f t="shared" si="10"/>
        <v>0</v>
      </c>
    </row>
    <row r="79" spans="1:11" ht="14.4" x14ac:dyDescent="0.3">
      <c r="A79" s="201">
        <f t="shared" si="13"/>
        <v>0</v>
      </c>
      <c r="B79" s="96"/>
      <c r="C79" s="202"/>
      <c r="D79" s="97"/>
      <c r="E79" s="97"/>
      <c r="F79" s="97"/>
      <c r="G79" s="98"/>
      <c r="H79" s="97"/>
      <c r="I79" s="96"/>
      <c r="J79" s="99">
        <f t="shared" si="9"/>
        <v>0</v>
      </c>
      <c r="K79" s="99">
        <f t="shared" si="10"/>
        <v>0</v>
      </c>
    </row>
    <row r="80" spans="1:11" ht="14.4" x14ac:dyDescent="0.3">
      <c r="A80" s="201">
        <f t="shared" si="13"/>
        <v>0</v>
      </c>
      <c r="B80" s="96"/>
      <c r="C80" s="202"/>
      <c r="D80" s="97"/>
      <c r="E80" s="97"/>
      <c r="F80" s="97"/>
      <c r="G80" s="98"/>
      <c r="H80" s="97"/>
      <c r="I80" s="96"/>
      <c r="J80" s="99">
        <f t="shared" si="9"/>
        <v>0</v>
      </c>
      <c r="K80" s="99">
        <f t="shared" si="10"/>
        <v>0</v>
      </c>
    </row>
    <row r="81" spans="1:11" ht="14.4" x14ac:dyDescent="0.3">
      <c r="A81" s="201">
        <f t="shared" si="13"/>
        <v>0</v>
      </c>
      <c r="B81" s="96"/>
      <c r="C81" s="202"/>
      <c r="D81" s="97"/>
      <c r="E81" s="97"/>
      <c r="F81" s="97"/>
      <c r="G81" s="98"/>
      <c r="H81" s="97"/>
      <c r="I81" s="96"/>
      <c r="J81" s="99">
        <f t="shared" si="9"/>
        <v>0</v>
      </c>
      <c r="K81" s="99">
        <f t="shared" si="10"/>
        <v>0</v>
      </c>
    </row>
    <row r="82" spans="1:11" ht="14.4" x14ac:dyDescent="0.3">
      <c r="A82" s="201">
        <f t="shared" si="13"/>
        <v>0</v>
      </c>
      <c r="B82" s="96"/>
      <c r="C82" s="202"/>
      <c r="D82" s="97"/>
      <c r="E82" s="97"/>
      <c r="F82" s="97"/>
      <c r="G82" s="98"/>
      <c r="H82" s="97"/>
      <c r="I82" s="96"/>
      <c r="J82" s="99">
        <f t="shared" si="9"/>
        <v>0</v>
      </c>
      <c r="K82" s="99">
        <f t="shared" si="10"/>
        <v>0</v>
      </c>
    </row>
    <row r="83" spans="1:11" ht="14.4" x14ac:dyDescent="0.3">
      <c r="A83" s="201">
        <f t="shared" si="13"/>
        <v>0</v>
      </c>
      <c r="B83" s="96"/>
      <c r="C83" s="202"/>
      <c r="D83" s="97"/>
      <c r="E83" s="97"/>
      <c r="F83" s="97"/>
      <c r="G83" s="98"/>
      <c r="H83" s="97"/>
      <c r="I83" s="96"/>
      <c r="J83" s="99">
        <f t="shared" si="9"/>
        <v>0</v>
      </c>
      <c r="K83" s="99">
        <f t="shared" si="10"/>
        <v>0</v>
      </c>
    </row>
    <row r="84" spans="1:11" ht="14.4" x14ac:dyDescent="0.3">
      <c r="A84" s="201">
        <f t="shared" si="13"/>
        <v>0</v>
      </c>
      <c r="B84" s="96"/>
      <c r="C84" s="202"/>
      <c r="D84" s="97"/>
      <c r="E84" s="97"/>
      <c r="F84" s="97"/>
      <c r="G84" s="98"/>
      <c r="H84" s="97"/>
      <c r="I84" s="96"/>
      <c r="J84" s="99">
        <f t="shared" si="9"/>
        <v>0</v>
      </c>
      <c r="K84" s="99">
        <f t="shared" si="10"/>
        <v>0</v>
      </c>
    </row>
    <row r="85" spans="1:11" ht="14.4" x14ac:dyDescent="0.3">
      <c r="A85" s="201">
        <f t="shared" si="13"/>
        <v>0</v>
      </c>
      <c r="B85" s="96"/>
      <c r="C85" s="202"/>
      <c r="D85" s="97"/>
      <c r="E85" s="97"/>
      <c r="F85" s="97"/>
      <c r="G85" s="98"/>
      <c r="H85" s="97"/>
      <c r="I85" s="96"/>
      <c r="J85" s="99">
        <f t="shared" si="9"/>
        <v>0</v>
      </c>
      <c r="K85" s="99">
        <f t="shared" si="10"/>
        <v>0</v>
      </c>
    </row>
    <row r="86" spans="1:11" ht="14.4" x14ac:dyDescent="0.3">
      <c r="A86" s="201">
        <f t="shared" si="13"/>
        <v>0</v>
      </c>
      <c r="B86" s="96"/>
      <c r="C86" s="202"/>
      <c r="D86" s="97"/>
      <c r="E86" s="97"/>
      <c r="F86" s="97"/>
      <c r="G86" s="98"/>
      <c r="H86" s="97"/>
      <c r="I86" s="96"/>
      <c r="J86" s="99">
        <f t="shared" si="9"/>
        <v>0</v>
      </c>
      <c r="K86" s="99">
        <f t="shared" si="10"/>
        <v>0</v>
      </c>
    </row>
    <row r="87" spans="1:11" ht="14.4" x14ac:dyDescent="0.3">
      <c r="A87" s="201">
        <f t="shared" si="13"/>
        <v>0</v>
      </c>
      <c r="B87" s="96"/>
      <c r="C87" s="202"/>
      <c r="D87" s="97"/>
      <c r="E87" s="97"/>
      <c r="F87" s="97"/>
      <c r="G87" s="98"/>
      <c r="H87" s="97"/>
      <c r="I87" s="96"/>
      <c r="J87" s="99">
        <f t="shared" si="9"/>
        <v>0</v>
      </c>
      <c r="K87" s="99">
        <f t="shared" si="10"/>
        <v>0</v>
      </c>
    </row>
    <row r="88" spans="1:11" ht="14.4" x14ac:dyDescent="0.3">
      <c r="A88" s="201">
        <f t="shared" si="13"/>
        <v>0</v>
      </c>
      <c r="B88" s="96"/>
      <c r="C88" s="202"/>
      <c r="D88" s="97"/>
      <c r="E88" s="97"/>
      <c r="F88" s="97"/>
      <c r="G88" s="98"/>
      <c r="H88" s="97"/>
      <c r="I88" s="96"/>
      <c r="J88" s="99">
        <f t="shared" si="9"/>
        <v>0</v>
      </c>
      <c r="K88" s="99">
        <f t="shared" si="10"/>
        <v>0</v>
      </c>
    </row>
    <row r="89" spans="1:11" ht="14.4" x14ac:dyDescent="0.3">
      <c r="A89" s="201">
        <f t="shared" si="13"/>
        <v>0</v>
      </c>
      <c r="B89" s="96"/>
      <c r="C89" s="202"/>
      <c r="D89" s="97"/>
      <c r="E89" s="97"/>
      <c r="F89" s="97"/>
      <c r="G89" s="98"/>
      <c r="H89" s="97"/>
      <c r="I89" s="96"/>
      <c r="J89" s="99">
        <f t="shared" si="9"/>
        <v>0</v>
      </c>
      <c r="K89" s="99">
        <f t="shared" si="10"/>
        <v>0</v>
      </c>
    </row>
    <row r="90" spans="1:11" ht="14.4" x14ac:dyDescent="0.3">
      <c r="A90" s="201">
        <f t="shared" si="13"/>
        <v>0</v>
      </c>
      <c r="B90" s="96"/>
      <c r="C90" s="202"/>
      <c r="D90" s="97"/>
      <c r="E90" s="97"/>
      <c r="F90" s="97"/>
      <c r="G90" s="98"/>
      <c r="H90" s="97"/>
      <c r="I90" s="96"/>
      <c r="J90" s="99">
        <f t="shared" si="9"/>
        <v>0</v>
      </c>
      <c r="K90" s="99">
        <f t="shared" si="10"/>
        <v>0</v>
      </c>
    </row>
    <row r="91" spans="1:11" ht="14.4" x14ac:dyDescent="0.3">
      <c r="A91" s="201">
        <f t="shared" si="13"/>
        <v>0</v>
      </c>
      <c r="B91" s="96"/>
      <c r="C91" s="202"/>
      <c r="D91" s="97"/>
      <c r="E91" s="97"/>
      <c r="F91" s="97"/>
      <c r="G91" s="98"/>
      <c r="H91" s="97"/>
      <c r="I91" s="96"/>
      <c r="J91" s="99">
        <f t="shared" si="9"/>
        <v>0</v>
      </c>
      <c r="K91" s="99">
        <f t="shared" si="10"/>
        <v>0</v>
      </c>
    </row>
    <row r="92" spans="1:11" ht="14.4" x14ac:dyDescent="0.3">
      <c r="A92" s="201">
        <f t="shared" ref="A92:A134" si="14">C92</f>
        <v>0</v>
      </c>
      <c r="B92" s="96"/>
      <c r="C92" s="202"/>
      <c r="D92" s="97"/>
      <c r="E92" s="97"/>
      <c r="F92" s="97"/>
      <c r="G92" s="98"/>
      <c r="H92" s="97"/>
      <c r="I92" s="96"/>
      <c r="J92" s="99">
        <f t="shared" si="9"/>
        <v>0</v>
      </c>
      <c r="K92" s="99">
        <f t="shared" ref="K92:K134" si="15">G92+J92</f>
        <v>0</v>
      </c>
    </row>
    <row r="93" spans="1:11" ht="14.4" x14ac:dyDescent="0.3">
      <c r="A93" s="201">
        <f t="shared" si="14"/>
        <v>0</v>
      </c>
      <c r="B93" s="96"/>
      <c r="C93" s="202"/>
      <c r="D93" s="97"/>
      <c r="E93" s="97"/>
      <c r="F93" s="97"/>
      <c r="G93" s="98"/>
      <c r="H93" s="97"/>
      <c r="I93" s="96"/>
      <c r="J93" s="99">
        <f t="shared" ref="J93:J134" si="16">H93*I93</f>
        <v>0</v>
      </c>
      <c r="K93" s="99">
        <f t="shared" si="15"/>
        <v>0</v>
      </c>
    </row>
    <row r="94" spans="1:11" ht="14.4" x14ac:dyDescent="0.3">
      <c r="A94" s="201">
        <f t="shared" si="14"/>
        <v>0</v>
      </c>
      <c r="B94" s="96"/>
      <c r="C94" s="202"/>
      <c r="D94" s="97"/>
      <c r="E94" s="97"/>
      <c r="F94" s="97"/>
      <c r="G94" s="98"/>
      <c r="H94" s="97"/>
      <c r="I94" s="96"/>
      <c r="J94" s="99">
        <f t="shared" si="16"/>
        <v>0</v>
      </c>
      <c r="K94" s="99">
        <f t="shared" si="15"/>
        <v>0</v>
      </c>
    </row>
    <row r="95" spans="1:11" ht="14.4" x14ac:dyDescent="0.3">
      <c r="A95" s="201">
        <f t="shared" si="14"/>
        <v>0</v>
      </c>
      <c r="B95" s="96"/>
      <c r="C95" s="202"/>
      <c r="D95" s="97"/>
      <c r="E95" s="97"/>
      <c r="F95" s="97"/>
      <c r="G95" s="98"/>
      <c r="H95" s="97"/>
      <c r="I95" s="96"/>
      <c r="J95" s="99">
        <f t="shared" si="16"/>
        <v>0</v>
      </c>
      <c r="K95" s="99">
        <f t="shared" si="15"/>
        <v>0</v>
      </c>
    </row>
    <row r="96" spans="1:11" ht="14.4" x14ac:dyDescent="0.3">
      <c r="A96" s="201">
        <f t="shared" si="14"/>
        <v>0</v>
      </c>
      <c r="B96" s="96"/>
      <c r="C96" s="202"/>
      <c r="D96" s="97"/>
      <c r="E96" s="97"/>
      <c r="F96" s="97"/>
      <c r="G96" s="98"/>
      <c r="H96" s="97"/>
      <c r="I96" s="96"/>
      <c r="J96" s="99">
        <f t="shared" si="16"/>
        <v>0</v>
      </c>
      <c r="K96" s="99">
        <f t="shared" si="15"/>
        <v>0</v>
      </c>
    </row>
    <row r="97" spans="1:11" ht="14.4" x14ac:dyDescent="0.3">
      <c r="A97" s="201">
        <f t="shared" si="14"/>
        <v>0</v>
      </c>
      <c r="B97" s="96"/>
      <c r="C97" s="202"/>
      <c r="D97" s="97"/>
      <c r="E97" s="97"/>
      <c r="F97" s="97"/>
      <c r="G97" s="98"/>
      <c r="H97" s="97"/>
      <c r="I97" s="96"/>
      <c r="J97" s="99">
        <f t="shared" si="16"/>
        <v>0</v>
      </c>
      <c r="K97" s="99">
        <f t="shared" si="15"/>
        <v>0</v>
      </c>
    </row>
    <row r="98" spans="1:11" ht="14.4" x14ac:dyDescent="0.3">
      <c r="A98" s="201">
        <f t="shared" si="14"/>
        <v>0</v>
      </c>
      <c r="B98" s="96"/>
      <c r="C98" s="202"/>
      <c r="D98" s="97"/>
      <c r="E98" s="97"/>
      <c r="F98" s="97"/>
      <c r="G98" s="98"/>
      <c r="H98" s="97"/>
      <c r="I98" s="96"/>
      <c r="J98" s="99">
        <f t="shared" si="16"/>
        <v>0</v>
      </c>
      <c r="K98" s="99">
        <f t="shared" si="15"/>
        <v>0</v>
      </c>
    </row>
    <row r="99" spans="1:11" ht="14.4" x14ac:dyDescent="0.3">
      <c r="A99" s="201">
        <f t="shared" si="14"/>
        <v>0</v>
      </c>
      <c r="B99" s="97"/>
      <c r="C99" s="202"/>
      <c r="D99" s="97"/>
      <c r="E99" s="97"/>
      <c r="F99" s="97"/>
      <c r="G99" s="98"/>
      <c r="H99" s="97"/>
      <c r="I99" s="96"/>
      <c r="J99" s="99">
        <f t="shared" si="16"/>
        <v>0</v>
      </c>
      <c r="K99" s="99">
        <f t="shared" si="15"/>
        <v>0</v>
      </c>
    </row>
    <row r="100" spans="1:11" ht="14.4" x14ac:dyDescent="0.3">
      <c r="A100" s="201">
        <f t="shared" si="14"/>
        <v>0</v>
      </c>
      <c r="B100" s="97"/>
      <c r="C100" s="202"/>
      <c r="D100" s="97"/>
      <c r="E100" s="97"/>
      <c r="F100" s="97"/>
      <c r="G100" s="98"/>
      <c r="H100" s="97"/>
      <c r="I100" s="96"/>
      <c r="J100" s="99">
        <f t="shared" si="16"/>
        <v>0</v>
      </c>
      <c r="K100" s="99">
        <f t="shared" si="15"/>
        <v>0</v>
      </c>
    </row>
    <row r="101" spans="1:11" ht="14.4" x14ac:dyDescent="0.3">
      <c r="A101" s="201">
        <f t="shared" si="14"/>
        <v>0</v>
      </c>
      <c r="B101" s="97"/>
      <c r="C101" s="202"/>
      <c r="D101" s="97"/>
      <c r="E101" s="97"/>
      <c r="F101" s="97"/>
      <c r="G101" s="98"/>
      <c r="H101" s="97"/>
      <c r="I101" s="96"/>
      <c r="J101" s="99">
        <f t="shared" si="16"/>
        <v>0</v>
      </c>
      <c r="K101" s="99">
        <f t="shared" si="15"/>
        <v>0</v>
      </c>
    </row>
    <row r="102" spans="1:11" ht="14.4" x14ac:dyDescent="0.3">
      <c r="A102" s="201">
        <f t="shared" si="14"/>
        <v>0</v>
      </c>
      <c r="B102" s="97"/>
      <c r="C102" s="202"/>
      <c r="D102" s="97"/>
      <c r="E102" s="97"/>
      <c r="F102" s="97"/>
      <c r="G102" s="98"/>
      <c r="H102" s="97"/>
      <c r="I102" s="96"/>
      <c r="J102" s="99">
        <f t="shared" si="16"/>
        <v>0</v>
      </c>
      <c r="K102" s="99">
        <f t="shared" si="15"/>
        <v>0</v>
      </c>
    </row>
    <row r="103" spans="1:11" ht="14.4" x14ac:dyDescent="0.3">
      <c r="A103" s="201">
        <f t="shared" si="14"/>
        <v>0</v>
      </c>
      <c r="B103" s="97"/>
      <c r="C103" s="202"/>
      <c r="D103" s="97"/>
      <c r="E103" s="97"/>
      <c r="F103" s="97"/>
      <c r="G103" s="98"/>
      <c r="H103" s="97"/>
      <c r="I103" s="96"/>
      <c r="J103" s="99">
        <f t="shared" si="16"/>
        <v>0</v>
      </c>
      <c r="K103" s="99">
        <f t="shared" si="15"/>
        <v>0</v>
      </c>
    </row>
    <row r="104" spans="1:11" ht="14.4" x14ac:dyDescent="0.3">
      <c r="A104" s="201">
        <f t="shared" si="14"/>
        <v>0</v>
      </c>
      <c r="B104" s="97"/>
      <c r="C104" s="202"/>
      <c r="D104" s="97"/>
      <c r="E104" s="97"/>
      <c r="F104" s="97"/>
      <c r="G104" s="98"/>
      <c r="H104" s="97"/>
      <c r="I104" s="96"/>
      <c r="J104" s="99">
        <f t="shared" si="16"/>
        <v>0</v>
      </c>
      <c r="K104" s="99">
        <f t="shared" si="15"/>
        <v>0</v>
      </c>
    </row>
    <row r="105" spans="1:11" ht="14.4" x14ac:dyDescent="0.3">
      <c r="A105" s="201">
        <f t="shared" si="14"/>
        <v>0</v>
      </c>
      <c r="B105" s="97"/>
      <c r="C105" s="202"/>
      <c r="D105" s="97"/>
      <c r="E105" s="97"/>
      <c r="F105" s="97"/>
      <c r="G105" s="98"/>
      <c r="H105" s="97"/>
      <c r="I105" s="96"/>
      <c r="J105" s="99">
        <f t="shared" si="16"/>
        <v>0</v>
      </c>
      <c r="K105" s="99">
        <f t="shared" si="15"/>
        <v>0</v>
      </c>
    </row>
    <row r="106" spans="1:11" ht="14.4" x14ac:dyDescent="0.3">
      <c r="A106" s="201">
        <f t="shared" si="14"/>
        <v>0</v>
      </c>
      <c r="B106" s="97"/>
      <c r="C106" s="202"/>
      <c r="D106" s="97"/>
      <c r="E106" s="97"/>
      <c r="F106" s="97"/>
      <c r="G106" s="98"/>
      <c r="H106" s="97"/>
      <c r="I106" s="96"/>
      <c r="J106" s="99">
        <f t="shared" si="16"/>
        <v>0</v>
      </c>
      <c r="K106" s="99">
        <f t="shared" si="15"/>
        <v>0</v>
      </c>
    </row>
    <row r="107" spans="1:11" ht="14.4" x14ac:dyDescent="0.3">
      <c r="A107" s="201">
        <f t="shared" si="14"/>
        <v>0</v>
      </c>
      <c r="B107" s="97"/>
      <c r="C107" s="202"/>
      <c r="D107" s="97"/>
      <c r="E107" s="97"/>
      <c r="F107" s="97"/>
      <c r="G107" s="98"/>
      <c r="H107" s="97"/>
      <c r="I107" s="96"/>
      <c r="J107" s="99">
        <f t="shared" si="16"/>
        <v>0</v>
      </c>
      <c r="K107" s="99">
        <f t="shared" si="15"/>
        <v>0</v>
      </c>
    </row>
    <row r="108" spans="1:11" ht="14.4" x14ac:dyDescent="0.3">
      <c r="A108" s="201">
        <f t="shared" si="14"/>
        <v>0</v>
      </c>
      <c r="B108" s="97"/>
      <c r="C108" s="202"/>
      <c r="D108" s="97"/>
      <c r="E108" s="97"/>
      <c r="F108" s="97"/>
      <c r="G108" s="98"/>
      <c r="H108" s="97"/>
      <c r="I108" s="96"/>
      <c r="J108" s="99">
        <f t="shared" si="16"/>
        <v>0</v>
      </c>
      <c r="K108" s="99">
        <f t="shared" si="15"/>
        <v>0</v>
      </c>
    </row>
    <row r="109" spans="1:11" ht="14.4" x14ac:dyDescent="0.3">
      <c r="A109" s="201">
        <f t="shared" si="14"/>
        <v>0</v>
      </c>
      <c r="B109" s="97"/>
      <c r="C109" s="202"/>
      <c r="D109" s="97"/>
      <c r="E109" s="97"/>
      <c r="F109" s="97"/>
      <c r="G109" s="98"/>
      <c r="H109" s="97"/>
      <c r="I109" s="96"/>
      <c r="J109" s="99">
        <f t="shared" si="16"/>
        <v>0</v>
      </c>
      <c r="K109" s="99">
        <f t="shared" si="15"/>
        <v>0</v>
      </c>
    </row>
    <row r="110" spans="1:11" ht="14.4" x14ac:dyDescent="0.3">
      <c r="A110" s="201">
        <f t="shared" si="14"/>
        <v>0</v>
      </c>
      <c r="B110" s="97"/>
      <c r="C110" s="202"/>
      <c r="D110" s="97"/>
      <c r="E110" s="97"/>
      <c r="F110" s="97"/>
      <c r="G110" s="98"/>
      <c r="H110" s="97"/>
      <c r="I110" s="96"/>
      <c r="J110" s="99">
        <f t="shared" si="16"/>
        <v>0</v>
      </c>
      <c r="K110" s="99">
        <f t="shared" si="15"/>
        <v>0</v>
      </c>
    </row>
    <row r="111" spans="1:11" ht="14.4" x14ac:dyDescent="0.3">
      <c r="A111" s="201">
        <f t="shared" si="14"/>
        <v>0</v>
      </c>
      <c r="B111" s="97"/>
      <c r="C111" s="202"/>
      <c r="D111" s="97"/>
      <c r="E111" s="97"/>
      <c r="F111" s="97"/>
      <c r="G111" s="98"/>
      <c r="H111" s="97"/>
      <c r="I111" s="96"/>
      <c r="J111" s="99">
        <f t="shared" si="16"/>
        <v>0</v>
      </c>
      <c r="K111" s="99">
        <f t="shared" si="15"/>
        <v>0</v>
      </c>
    </row>
    <row r="112" spans="1:11" ht="14.4" x14ac:dyDescent="0.3">
      <c r="A112" s="201">
        <f t="shared" si="14"/>
        <v>0</v>
      </c>
      <c r="B112" s="97"/>
      <c r="C112" s="202"/>
      <c r="D112" s="97"/>
      <c r="E112" s="97"/>
      <c r="F112" s="97"/>
      <c r="G112" s="98"/>
      <c r="H112" s="97"/>
      <c r="I112" s="96"/>
      <c r="J112" s="99">
        <f t="shared" si="16"/>
        <v>0</v>
      </c>
      <c r="K112" s="99">
        <f t="shared" si="15"/>
        <v>0</v>
      </c>
    </row>
    <row r="113" spans="1:11" ht="14.4" x14ac:dyDescent="0.3">
      <c r="A113" s="201">
        <f t="shared" si="14"/>
        <v>0</v>
      </c>
      <c r="B113" s="97"/>
      <c r="C113" s="202"/>
      <c r="D113" s="97"/>
      <c r="E113" s="97"/>
      <c r="F113" s="97"/>
      <c r="G113" s="98"/>
      <c r="H113" s="97"/>
      <c r="I113" s="96"/>
      <c r="J113" s="99">
        <f t="shared" si="16"/>
        <v>0</v>
      </c>
      <c r="K113" s="99">
        <f t="shared" si="15"/>
        <v>0</v>
      </c>
    </row>
    <row r="114" spans="1:11" ht="14.4" x14ac:dyDescent="0.3">
      <c r="A114" s="201">
        <f t="shared" si="14"/>
        <v>0</v>
      </c>
      <c r="B114" s="97"/>
      <c r="C114" s="202"/>
      <c r="D114" s="97"/>
      <c r="E114" s="97"/>
      <c r="F114" s="97"/>
      <c r="G114" s="98"/>
      <c r="H114" s="97"/>
      <c r="I114" s="96"/>
      <c r="J114" s="99">
        <f t="shared" si="16"/>
        <v>0</v>
      </c>
      <c r="K114" s="99">
        <f t="shared" si="15"/>
        <v>0</v>
      </c>
    </row>
    <row r="115" spans="1:11" ht="14.4" x14ac:dyDescent="0.3">
      <c r="A115" s="201">
        <f t="shared" si="14"/>
        <v>0</v>
      </c>
      <c r="B115" s="97"/>
      <c r="C115" s="202"/>
      <c r="D115" s="97"/>
      <c r="E115" s="97"/>
      <c r="F115" s="97"/>
      <c r="G115" s="98"/>
      <c r="H115" s="97"/>
      <c r="I115" s="96"/>
      <c r="J115" s="99">
        <f t="shared" si="16"/>
        <v>0</v>
      </c>
      <c r="K115" s="99">
        <f t="shared" si="15"/>
        <v>0</v>
      </c>
    </row>
    <row r="116" spans="1:11" ht="14.4" x14ac:dyDescent="0.3">
      <c r="A116" s="201">
        <f t="shared" si="14"/>
        <v>0</v>
      </c>
      <c r="B116" s="97"/>
      <c r="C116" s="202"/>
      <c r="D116" s="97"/>
      <c r="E116" s="97"/>
      <c r="F116" s="97"/>
      <c r="G116" s="98"/>
      <c r="H116" s="97"/>
      <c r="I116" s="96"/>
      <c r="J116" s="99">
        <f t="shared" si="16"/>
        <v>0</v>
      </c>
      <c r="K116" s="99">
        <f t="shared" si="15"/>
        <v>0</v>
      </c>
    </row>
    <row r="117" spans="1:11" ht="14.4" x14ac:dyDescent="0.3">
      <c r="A117" s="201">
        <f t="shared" si="14"/>
        <v>0</v>
      </c>
      <c r="B117" s="97"/>
      <c r="C117" s="202"/>
      <c r="D117" s="97"/>
      <c r="E117" s="97"/>
      <c r="F117" s="97"/>
      <c r="G117" s="98"/>
      <c r="H117" s="97"/>
      <c r="I117" s="96"/>
      <c r="J117" s="99">
        <f t="shared" si="16"/>
        <v>0</v>
      </c>
      <c r="K117" s="99">
        <f t="shared" si="15"/>
        <v>0</v>
      </c>
    </row>
    <row r="118" spans="1:11" ht="14.4" x14ac:dyDescent="0.3">
      <c r="A118" s="201">
        <f t="shared" si="14"/>
        <v>0</v>
      </c>
      <c r="B118" s="97"/>
      <c r="C118" s="202"/>
      <c r="D118" s="97"/>
      <c r="E118" s="97"/>
      <c r="F118" s="97"/>
      <c r="G118" s="98"/>
      <c r="H118" s="97"/>
      <c r="I118" s="96"/>
      <c r="J118" s="99">
        <f t="shared" si="16"/>
        <v>0</v>
      </c>
      <c r="K118" s="99">
        <f t="shared" si="15"/>
        <v>0</v>
      </c>
    </row>
    <row r="119" spans="1:11" ht="14.4" x14ac:dyDescent="0.3">
      <c r="A119" s="201">
        <f t="shared" si="14"/>
        <v>0</v>
      </c>
      <c r="B119" s="97"/>
      <c r="C119" s="202"/>
      <c r="D119" s="97"/>
      <c r="E119" s="97"/>
      <c r="F119" s="97"/>
      <c r="G119" s="98"/>
      <c r="H119" s="97"/>
      <c r="I119" s="96"/>
      <c r="J119" s="99">
        <f t="shared" si="16"/>
        <v>0</v>
      </c>
      <c r="K119" s="99">
        <f t="shared" si="15"/>
        <v>0</v>
      </c>
    </row>
    <row r="120" spans="1:11" ht="14.4" x14ac:dyDescent="0.3">
      <c r="A120" s="201">
        <f t="shared" si="14"/>
        <v>0</v>
      </c>
      <c r="B120" s="97"/>
      <c r="C120" s="202"/>
      <c r="D120" s="97"/>
      <c r="E120" s="97"/>
      <c r="F120" s="97"/>
      <c r="G120" s="98"/>
      <c r="H120" s="97"/>
      <c r="I120" s="96"/>
      <c r="J120" s="99">
        <f t="shared" si="16"/>
        <v>0</v>
      </c>
      <c r="K120" s="99">
        <f t="shared" si="15"/>
        <v>0</v>
      </c>
    </row>
    <row r="121" spans="1:11" ht="14.4" x14ac:dyDescent="0.3">
      <c r="A121" s="201">
        <f t="shared" si="14"/>
        <v>0</v>
      </c>
      <c r="B121" s="97"/>
      <c r="C121" s="202"/>
      <c r="D121" s="97"/>
      <c r="E121" s="97"/>
      <c r="F121" s="97"/>
      <c r="G121" s="98"/>
      <c r="H121" s="97"/>
      <c r="I121" s="96"/>
      <c r="J121" s="99">
        <f t="shared" si="16"/>
        <v>0</v>
      </c>
      <c r="K121" s="99">
        <f t="shared" si="15"/>
        <v>0</v>
      </c>
    </row>
    <row r="122" spans="1:11" ht="14.4" x14ac:dyDescent="0.3">
      <c r="A122" s="201">
        <f t="shared" si="14"/>
        <v>0</v>
      </c>
      <c r="B122" s="97"/>
      <c r="C122" s="202"/>
      <c r="D122" s="97"/>
      <c r="E122" s="97"/>
      <c r="F122" s="97"/>
      <c r="G122" s="98"/>
      <c r="H122" s="97"/>
      <c r="I122" s="96"/>
      <c r="J122" s="99">
        <f t="shared" si="16"/>
        <v>0</v>
      </c>
      <c r="K122" s="99">
        <f t="shared" si="15"/>
        <v>0</v>
      </c>
    </row>
    <row r="123" spans="1:11" ht="14.4" x14ac:dyDescent="0.3">
      <c r="A123" s="201">
        <f t="shared" si="14"/>
        <v>0</v>
      </c>
      <c r="B123" s="97"/>
      <c r="C123" s="202"/>
      <c r="D123" s="97"/>
      <c r="E123" s="97"/>
      <c r="F123" s="97"/>
      <c r="G123" s="98"/>
      <c r="H123" s="97"/>
      <c r="I123" s="96"/>
      <c r="J123" s="99">
        <f t="shared" si="16"/>
        <v>0</v>
      </c>
      <c r="K123" s="99">
        <f t="shared" si="15"/>
        <v>0</v>
      </c>
    </row>
    <row r="124" spans="1:11" ht="14.4" x14ac:dyDescent="0.3">
      <c r="A124" s="201">
        <f t="shared" si="14"/>
        <v>0</v>
      </c>
      <c r="B124" s="97"/>
      <c r="C124" s="202"/>
      <c r="D124" s="97"/>
      <c r="E124" s="97"/>
      <c r="F124" s="97"/>
      <c r="G124" s="98"/>
      <c r="H124" s="97"/>
      <c r="I124" s="96"/>
      <c r="J124" s="99">
        <f t="shared" si="16"/>
        <v>0</v>
      </c>
      <c r="K124" s="99">
        <f t="shared" si="15"/>
        <v>0</v>
      </c>
    </row>
    <row r="125" spans="1:11" ht="14.4" x14ac:dyDescent="0.3">
      <c r="A125" s="201">
        <f t="shared" si="14"/>
        <v>0</v>
      </c>
      <c r="B125" s="97"/>
      <c r="C125" s="202"/>
      <c r="D125" s="97"/>
      <c r="E125" s="97"/>
      <c r="F125" s="97"/>
      <c r="G125" s="98"/>
      <c r="H125" s="97"/>
      <c r="I125" s="96"/>
      <c r="J125" s="99">
        <f t="shared" si="16"/>
        <v>0</v>
      </c>
      <c r="K125" s="99">
        <f t="shared" si="15"/>
        <v>0</v>
      </c>
    </row>
    <row r="126" spans="1:11" ht="14.4" x14ac:dyDescent="0.3">
      <c r="A126" s="201">
        <f t="shared" si="14"/>
        <v>0</v>
      </c>
      <c r="B126" s="97"/>
      <c r="C126" s="202"/>
      <c r="D126" s="97"/>
      <c r="E126" s="97"/>
      <c r="F126" s="97"/>
      <c r="G126" s="98"/>
      <c r="H126" s="97"/>
      <c r="I126" s="96"/>
      <c r="J126" s="99">
        <f t="shared" si="16"/>
        <v>0</v>
      </c>
      <c r="K126" s="99">
        <f t="shared" si="15"/>
        <v>0</v>
      </c>
    </row>
    <row r="127" spans="1:11" ht="14.4" x14ac:dyDescent="0.3">
      <c r="A127" s="201">
        <f t="shared" si="14"/>
        <v>0</v>
      </c>
      <c r="B127" s="97"/>
      <c r="C127" s="202"/>
      <c r="D127" s="97"/>
      <c r="E127" s="97"/>
      <c r="F127" s="97"/>
      <c r="G127" s="98"/>
      <c r="H127" s="97"/>
      <c r="I127" s="96"/>
      <c r="J127" s="99">
        <f t="shared" si="16"/>
        <v>0</v>
      </c>
      <c r="K127" s="99">
        <f t="shared" si="15"/>
        <v>0</v>
      </c>
    </row>
    <row r="128" spans="1:11" ht="14.4" x14ac:dyDescent="0.3">
      <c r="A128" s="201">
        <f t="shared" si="14"/>
        <v>0</v>
      </c>
      <c r="B128" s="97"/>
      <c r="C128" s="202"/>
      <c r="D128" s="97"/>
      <c r="E128" s="97"/>
      <c r="F128" s="97"/>
      <c r="G128" s="98"/>
      <c r="H128" s="97"/>
      <c r="I128" s="96"/>
      <c r="J128" s="99">
        <f t="shared" si="16"/>
        <v>0</v>
      </c>
      <c r="K128" s="99">
        <f t="shared" si="15"/>
        <v>0</v>
      </c>
    </row>
    <row r="129" spans="1:11" ht="14.4" x14ac:dyDescent="0.3">
      <c r="A129" s="201">
        <f t="shared" si="14"/>
        <v>0</v>
      </c>
      <c r="B129" s="97"/>
      <c r="C129" s="202"/>
      <c r="D129" s="97"/>
      <c r="E129" s="97"/>
      <c r="F129" s="97"/>
      <c r="G129" s="98"/>
      <c r="H129" s="97"/>
      <c r="I129" s="96"/>
      <c r="J129" s="99">
        <f t="shared" si="16"/>
        <v>0</v>
      </c>
      <c r="K129" s="99">
        <f t="shared" si="15"/>
        <v>0</v>
      </c>
    </row>
    <row r="130" spans="1:11" ht="14.4" x14ac:dyDescent="0.3">
      <c r="A130" s="201">
        <f t="shared" si="14"/>
        <v>0</v>
      </c>
      <c r="B130" s="97"/>
      <c r="C130" s="202"/>
      <c r="D130" s="97"/>
      <c r="E130" s="97"/>
      <c r="F130" s="97"/>
      <c r="G130" s="98"/>
      <c r="H130" s="97"/>
      <c r="I130" s="96"/>
      <c r="J130" s="99">
        <f t="shared" si="16"/>
        <v>0</v>
      </c>
      <c r="K130" s="99">
        <f t="shared" si="15"/>
        <v>0</v>
      </c>
    </row>
    <row r="131" spans="1:11" ht="14.4" x14ac:dyDescent="0.3">
      <c r="A131" s="201">
        <f t="shared" si="14"/>
        <v>0</v>
      </c>
      <c r="B131" s="97"/>
      <c r="C131" s="202"/>
      <c r="D131" s="97"/>
      <c r="E131" s="97"/>
      <c r="F131" s="97"/>
      <c r="G131" s="98"/>
      <c r="H131" s="97"/>
      <c r="I131" s="96"/>
      <c r="J131" s="99">
        <f t="shared" si="16"/>
        <v>0</v>
      </c>
      <c r="K131" s="99">
        <f t="shared" si="15"/>
        <v>0</v>
      </c>
    </row>
    <row r="132" spans="1:11" ht="14.4" x14ac:dyDescent="0.3">
      <c r="A132" s="201">
        <f t="shared" si="14"/>
        <v>0</v>
      </c>
      <c r="B132" s="97"/>
      <c r="C132" s="202"/>
      <c r="D132" s="97"/>
      <c r="E132" s="97"/>
      <c r="F132" s="97"/>
      <c r="G132" s="98"/>
      <c r="H132" s="97"/>
      <c r="I132" s="96"/>
      <c r="J132" s="99">
        <f t="shared" si="16"/>
        <v>0</v>
      </c>
      <c r="K132" s="99">
        <f t="shared" si="15"/>
        <v>0</v>
      </c>
    </row>
    <row r="133" spans="1:11" ht="14.4" x14ac:dyDescent="0.3">
      <c r="A133" s="201">
        <f t="shared" si="14"/>
        <v>0</v>
      </c>
      <c r="B133" s="97"/>
      <c r="C133" s="202"/>
      <c r="D133" s="97"/>
      <c r="E133" s="97"/>
      <c r="F133" s="97"/>
      <c r="G133" s="98"/>
      <c r="H133" s="97"/>
      <c r="I133" s="96"/>
      <c r="J133" s="99">
        <f t="shared" si="16"/>
        <v>0</v>
      </c>
      <c r="K133" s="99">
        <f t="shared" si="15"/>
        <v>0</v>
      </c>
    </row>
    <row r="134" spans="1:11" ht="14.4" x14ac:dyDescent="0.3">
      <c r="A134" s="201">
        <f t="shared" si="14"/>
        <v>0</v>
      </c>
      <c r="B134" s="97"/>
      <c r="C134" s="202"/>
      <c r="D134" s="97"/>
      <c r="E134" s="97"/>
      <c r="F134" s="97"/>
      <c r="G134" s="98"/>
      <c r="H134" s="97"/>
      <c r="I134" s="96"/>
      <c r="J134" s="99">
        <f t="shared" si="16"/>
        <v>0</v>
      </c>
      <c r="K134" s="99">
        <f t="shared" si="15"/>
        <v>0</v>
      </c>
    </row>
    <row r="135" spans="1:11" x14ac:dyDescent="0.25">
      <c r="B135" s="100" t="s">
        <v>9</v>
      </c>
      <c r="C135" s="198"/>
      <c r="D135" s="101"/>
      <c r="E135" s="101"/>
      <c r="F135" s="101"/>
      <c r="G135" s="102">
        <f>SUM(G27:G134)</f>
        <v>0</v>
      </c>
      <c r="H135" s="102">
        <f>SUM(H27:H134)</f>
        <v>0</v>
      </c>
      <c r="I135" s="102" t="s">
        <v>21</v>
      </c>
      <c r="J135" s="102">
        <f>SUM(J27:J134)</f>
        <v>0</v>
      </c>
      <c r="K135" s="102">
        <f>SUM(K27:K134)</f>
        <v>0</v>
      </c>
    </row>
  </sheetData>
  <mergeCells count="1">
    <mergeCell ref="B18:F18"/>
  </mergeCells>
  <conditionalFormatting sqref="AD4:AD17">
    <cfRule type="cellIs" dxfId="13" priority="6" operator="lessThan">
      <formula>0</formula>
    </cfRule>
    <cfRule type="cellIs" dxfId="12" priority="9" operator="lessThan">
      <formula>$AB$4/10</formula>
    </cfRule>
  </conditionalFormatting>
  <conditionalFormatting sqref="AD24:AD38">
    <cfRule type="cellIs" dxfId="11" priority="4" operator="lessThan">
      <formula>0</formula>
    </cfRule>
    <cfRule type="cellIs" dxfId="10" priority="5" operator="lessThan">
      <formula>$AB$4/10</formula>
    </cfRule>
  </conditionalFormatting>
  <conditionalFormatting sqref="F3">
    <cfRule type="cellIs" dxfId="9" priority="3" operator="lessThan">
      <formula>0</formula>
    </cfRule>
  </conditionalFormatting>
  <conditionalFormatting sqref="B8:P8">
    <cfRule type="cellIs" dxfId="8" priority="1" operator="lessThan">
      <formula>0</formula>
    </cfRule>
  </conditionalFormatting>
  <dataValidations count="2">
    <dataValidation type="list" allowBlank="1" showInputMessage="1" showErrorMessage="1" sqref="D27:D134">
      <formula1>Expenses</formula1>
    </dataValidation>
    <dataValidation type="list" allowBlank="1" showInputMessage="1" showErrorMessage="1" sqref="E27:E134">
      <formula1>TimingCats</formula1>
    </dataValidation>
  </dataValidations>
  <pageMargins left="0.25" right="0.25" top="0.75" bottom="0.75" header="0.3" footer="0.3"/>
  <pageSetup orientation="landscape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zoomScale="60" zoomScaleNormal="60" zoomScalePageLayoutView="60" workbookViewId="0">
      <selection activeCell="A21" sqref="A21"/>
    </sheetView>
  </sheetViews>
  <sheetFormatPr defaultColWidth="8.77734375" defaultRowHeight="13.2" x14ac:dyDescent="0.25"/>
  <cols>
    <col min="1" max="1" width="53" style="83" customWidth="1"/>
    <col min="2" max="16384" width="8.77734375" style="83"/>
  </cols>
  <sheetData>
    <row r="1" spans="1:1" ht="14.4" x14ac:dyDescent="0.3">
      <c r="A1" s="103" t="s">
        <v>103</v>
      </c>
    </row>
    <row r="2" spans="1:1" ht="14.4" x14ac:dyDescent="0.3">
      <c r="A2" s="103" t="s">
        <v>69</v>
      </c>
    </row>
    <row r="3" spans="1:1" ht="14.4" x14ac:dyDescent="0.3">
      <c r="A3" s="103" t="s">
        <v>70</v>
      </c>
    </row>
    <row r="4" spans="1:1" ht="14.4" x14ac:dyDescent="0.3">
      <c r="A4" s="103" t="s">
        <v>73</v>
      </c>
    </row>
    <row r="5" spans="1:1" ht="14.4" x14ac:dyDescent="0.3">
      <c r="A5" s="103" t="s">
        <v>74</v>
      </c>
    </row>
    <row r="6" spans="1:1" ht="14.4" x14ac:dyDescent="0.3">
      <c r="A6" s="103" t="s">
        <v>75</v>
      </c>
    </row>
    <row r="7" spans="1:1" ht="14.4" x14ac:dyDescent="0.3">
      <c r="A7" s="103" t="s">
        <v>104</v>
      </c>
    </row>
    <row r="8" spans="1:1" ht="14.4" x14ac:dyDescent="0.3">
      <c r="A8" s="103" t="s">
        <v>77</v>
      </c>
    </row>
    <row r="9" spans="1:1" ht="14.4" x14ac:dyDescent="0.3">
      <c r="A9" s="103" t="s">
        <v>78</v>
      </c>
    </row>
    <row r="10" spans="1:1" ht="14.4" x14ac:dyDescent="0.3">
      <c r="A10" s="103" t="s">
        <v>71</v>
      </c>
    </row>
    <row r="11" spans="1:1" ht="14.4" x14ac:dyDescent="0.3">
      <c r="A11" s="103" t="s">
        <v>72</v>
      </c>
    </row>
    <row r="12" spans="1:1" ht="14.4" x14ac:dyDescent="0.3">
      <c r="A12" s="103" t="s">
        <v>105</v>
      </c>
    </row>
    <row r="13" spans="1:1" ht="14.4" x14ac:dyDescent="0.3">
      <c r="A13" s="103" t="s">
        <v>79</v>
      </c>
    </row>
    <row r="14" spans="1:1" x14ac:dyDescent="0.25">
      <c r="A14" s="83" t="s">
        <v>106</v>
      </c>
    </row>
    <row r="21" spans="1:1" x14ac:dyDescent="0.25">
      <c r="A21" s="83" t="s">
        <v>123</v>
      </c>
    </row>
    <row r="22" spans="1:1" x14ac:dyDescent="0.25">
      <c r="A22" s="83" t="s">
        <v>124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U59"/>
  <sheetViews>
    <sheetView topLeftCell="B1" zoomScale="80" zoomScaleNormal="80" zoomScalePageLayoutView="80" workbookViewId="0">
      <selection activeCell="R26" sqref="R26"/>
    </sheetView>
  </sheetViews>
  <sheetFormatPr defaultColWidth="8.77734375" defaultRowHeight="14.4" x14ac:dyDescent="0.3"/>
  <cols>
    <col min="1" max="1" width="12.77734375" hidden="1" customWidth="1"/>
    <col min="2" max="2" width="26.109375" customWidth="1"/>
    <col min="3" max="3" width="16.77734375" customWidth="1"/>
    <col min="4" max="4" width="16.6640625" customWidth="1"/>
    <col min="5" max="5" width="12.6640625" bestFit="1" customWidth="1"/>
    <col min="6" max="6" width="14" customWidth="1"/>
    <col min="7" max="7" width="12.109375" bestFit="1" customWidth="1"/>
    <col min="8" max="8" width="12.77734375" bestFit="1" customWidth="1"/>
    <col min="9" max="9" width="12.109375" bestFit="1" customWidth="1"/>
    <col min="10" max="12" width="12.77734375" bestFit="1" customWidth="1"/>
    <col min="13" max="13" width="16.109375" bestFit="1" customWidth="1"/>
    <col min="14" max="15" width="16.109375" customWidth="1"/>
    <col min="16" max="16" width="12.77734375" bestFit="1" customWidth="1"/>
    <col min="17" max="17" width="12.33203125" bestFit="1" customWidth="1"/>
    <col min="18" max="18" width="12" bestFit="1" customWidth="1"/>
    <col min="19" max="19" width="12" customWidth="1"/>
    <col min="20" max="20" width="23.44140625" customWidth="1"/>
    <col min="22" max="16384" width="8.77734375" style="219"/>
  </cols>
  <sheetData>
    <row r="1" spans="1:21" x14ac:dyDescent="0.3">
      <c r="A1" s="4"/>
      <c r="B1" s="2" t="s">
        <v>17</v>
      </c>
      <c r="C1" s="2">
        <v>101000</v>
      </c>
      <c r="D1" s="2" t="s">
        <v>3</v>
      </c>
      <c r="E1" s="2" t="s">
        <v>66</v>
      </c>
      <c r="F1" s="7">
        <f>'FLPA Expense Log'!C6</f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4"/>
    </row>
    <row r="2" spans="1:21" x14ac:dyDescent="0.3">
      <c r="A2" s="4"/>
      <c r="B2" s="2" t="s">
        <v>18</v>
      </c>
      <c r="C2" s="2">
        <v>240000</v>
      </c>
      <c r="D2" s="2" t="s">
        <v>3</v>
      </c>
      <c r="E2" s="2" t="s">
        <v>67</v>
      </c>
      <c r="F2" s="7">
        <f>'FLPA Expense Log'!C7</f>
        <v>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4"/>
    </row>
    <row r="3" spans="1:21" x14ac:dyDescent="0.3">
      <c r="A3" s="4"/>
      <c r="B3" s="2"/>
      <c r="C3" s="2"/>
      <c r="D3" s="2" t="s">
        <v>9</v>
      </c>
      <c r="E3" s="2" t="s">
        <v>68</v>
      </c>
      <c r="F3" s="7">
        <f>'FLPA Expense Log'!C8</f>
        <v>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4"/>
    </row>
    <row r="4" spans="1:21" ht="28.8" x14ac:dyDescent="0.3">
      <c r="A4" s="4"/>
      <c r="B4" s="2"/>
      <c r="C4" s="50" t="s">
        <v>69</v>
      </c>
      <c r="D4" s="50" t="s">
        <v>70</v>
      </c>
      <c r="E4" s="50" t="s">
        <v>71</v>
      </c>
      <c r="F4" s="50" t="s">
        <v>72</v>
      </c>
      <c r="G4" s="50" t="s">
        <v>73</v>
      </c>
      <c r="H4" s="50" t="s">
        <v>74</v>
      </c>
      <c r="I4" s="50" t="s">
        <v>75</v>
      </c>
      <c r="J4" s="50" t="s">
        <v>76</v>
      </c>
      <c r="K4" s="50" t="s">
        <v>77</v>
      </c>
      <c r="L4" s="50" t="s">
        <v>78</v>
      </c>
      <c r="M4" s="50" t="s">
        <v>79</v>
      </c>
      <c r="N4" s="2"/>
      <c r="O4" s="2"/>
      <c r="P4" s="4"/>
      <c r="Q4" s="4"/>
      <c r="R4" s="4"/>
      <c r="S4" s="4"/>
      <c r="T4" s="4"/>
      <c r="U4" s="54"/>
    </row>
    <row r="5" spans="1:21" s="220" customFormat="1" x14ac:dyDescent="0.3">
      <c r="A5" s="13"/>
      <c r="B5" s="13" t="s">
        <v>2</v>
      </c>
      <c r="C5" s="13" t="s">
        <v>10</v>
      </c>
      <c r="D5" s="13" t="s">
        <v>10</v>
      </c>
      <c r="E5" s="13" t="s">
        <v>10</v>
      </c>
      <c r="F5" s="13" t="s">
        <v>10</v>
      </c>
      <c r="G5" s="13" t="s">
        <v>10</v>
      </c>
      <c r="H5" s="13" t="s">
        <v>10</v>
      </c>
      <c r="I5" s="13" t="s">
        <v>10</v>
      </c>
      <c r="J5" s="13" t="s">
        <v>10</v>
      </c>
      <c r="K5" s="13" t="s">
        <v>10</v>
      </c>
      <c r="L5" s="13" t="s">
        <v>10</v>
      </c>
      <c r="M5" s="14" t="s">
        <v>0</v>
      </c>
      <c r="N5" s="14" t="s">
        <v>58</v>
      </c>
      <c r="O5" s="14" t="s">
        <v>58</v>
      </c>
      <c r="P5" s="14" t="s">
        <v>13</v>
      </c>
      <c r="Q5" s="14" t="s">
        <v>15</v>
      </c>
      <c r="R5" s="14" t="s">
        <v>12</v>
      </c>
      <c r="S5" s="14" t="s">
        <v>60</v>
      </c>
      <c r="T5" s="14" t="s">
        <v>1</v>
      </c>
      <c r="U5" s="54"/>
    </row>
    <row r="6" spans="1:21" s="221" customFormat="1" x14ac:dyDescent="0.3">
      <c r="A6" s="2"/>
      <c r="B6" s="3">
        <f ca="1">TODAY()</f>
        <v>41773</v>
      </c>
      <c r="C6" s="13">
        <v>7300</v>
      </c>
      <c r="D6" s="13">
        <v>7301</v>
      </c>
      <c r="E6" s="13">
        <v>7302</v>
      </c>
      <c r="F6" s="13">
        <v>7303</v>
      </c>
      <c r="G6" s="13">
        <v>7305</v>
      </c>
      <c r="H6" s="13">
        <v>7306</v>
      </c>
      <c r="I6" s="13">
        <v>7307</v>
      </c>
      <c r="J6" s="13">
        <v>7309</v>
      </c>
      <c r="K6" s="13">
        <v>7310</v>
      </c>
      <c r="L6" s="13">
        <v>7311</v>
      </c>
      <c r="M6" s="14">
        <v>7825</v>
      </c>
      <c r="N6" s="14" t="s">
        <v>59</v>
      </c>
      <c r="O6" s="14" t="s">
        <v>116</v>
      </c>
      <c r="P6" s="14" t="s">
        <v>3</v>
      </c>
      <c r="Q6" s="14" t="s">
        <v>11</v>
      </c>
      <c r="R6" s="14"/>
      <c r="S6" s="14" t="s">
        <v>61</v>
      </c>
      <c r="T6" s="14"/>
      <c r="U6" s="54"/>
    </row>
    <row r="7" spans="1:2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2"/>
      <c r="N7" s="12"/>
      <c r="O7" s="12"/>
      <c r="P7" s="12"/>
      <c r="Q7" s="12"/>
      <c r="R7" s="12"/>
      <c r="S7" s="12"/>
      <c r="T7" s="12"/>
      <c r="U7" s="54"/>
    </row>
    <row r="8" spans="1:21" s="221" customFormat="1" x14ac:dyDescent="0.3">
      <c r="A8" s="58"/>
      <c r="B8" s="58" t="s">
        <v>3</v>
      </c>
      <c r="C8" s="59">
        <f>SUM(C13,C29)</f>
        <v>0</v>
      </c>
      <c r="D8" s="59">
        <f t="shared" ref="D8:M8" si="0">SUM(D13,D29)</f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  <c r="H8" s="59">
        <f t="shared" si="0"/>
        <v>0</v>
      </c>
      <c r="I8" s="59">
        <f t="shared" si="0"/>
        <v>0</v>
      </c>
      <c r="J8" s="59">
        <f t="shared" si="0"/>
        <v>0</v>
      </c>
      <c r="K8" s="59">
        <f t="shared" si="0"/>
        <v>0</v>
      </c>
      <c r="L8" s="59">
        <f t="shared" si="0"/>
        <v>0</v>
      </c>
      <c r="M8" s="59">
        <f t="shared" si="0"/>
        <v>0</v>
      </c>
      <c r="N8" s="61">
        <f>N13+N29</f>
        <v>0</v>
      </c>
      <c r="O8" s="61">
        <f>O13+O29</f>
        <v>0</v>
      </c>
      <c r="P8" s="213" t="s">
        <v>14</v>
      </c>
      <c r="Q8" s="60"/>
      <c r="R8" s="60" t="s">
        <v>14</v>
      </c>
      <c r="S8" s="60" t="s">
        <v>14</v>
      </c>
      <c r="T8" s="60" t="s">
        <v>14</v>
      </c>
      <c r="U8" s="54"/>
    </row>
    <row r="9" spans="1:21" s="223" customFormat="1" x14ac:dyDescent="0.3">
      <c r="A9" s="62"/>
      <c r="B9" s="62"/>
      <c r="C9" s="63">
        <f>SUM(C14,C30)</f>
        <v>0</v>
      </c>
      <c r="D9" s="63">
        <f t="shared" ref="D9:M9" si="1">SUM(D14,D30)</f>
        <v>0</v>
      </c>
      <c r="E9" s="63">
        <f t="shared" si="1"/>
        <v>0</v>
      </c>
      <c r="F9" s="63">
        <f t="shared" si="1"/>
        <v>0</v>
      </c>
      <c r="G9" s="63">
        <f t="shared" si="1"/>
        <v>0</v>
      </c>
      <c r="H9" s="63">
        <f t="shared" si="1"/>
        <v>0</v>
      </c>
      <c r="I9" s="63">
        <f t="shared" si="1"/>
        <v>0</v>
      </c>
      <c r="J9" s="63">
        <f t="shared" si="1"/>
        <v>0</v>
      </c>
      <c r="K9" s="63">
        <f t="shared" si="1"/>
        <v>0</v>
      </c>
      <c r="L9" s="63">
        <f t="shared" si="1"/>
        <v>0</v>
      </c>
      <c r="M9" s="63">
        <f t="shared" si="1"/>
        <v>0</v>
      </c>
      <c r="N9" s="63">
        <f>N14+N30</f>
        <v>0</v>
      </c>
      <c r="O9" s="63">
        <f>O14+O30</f>
        <v>0</v>
      </c>
      <c r="P9" s="63">
        <f>SUM(P14,P30)</f>
        <v>0</v>
      </c>
      <c r="Q9" s="59">
        <f>SUM(Q13+Q29)</f>
        <v>0</v>
      </c>
      <c r="R9" s="212" t="s">
        <v>14</v>
      </c>
      <c r="S9" s="212" t="s">
        <v>14</v>
      </c>
      <c r="T9" s="212" t="s">
        <v>14</v>
      </c>
      <c r="U9" s="54"/>
    </row>
    <row r="10" spans="1:21" s="222" customFormat="1" x14ac:dyDescent="0.3">
      <c r="A10" s="67"/>
      <c r="B10" s="67" t="s">
        <v>66</v>
      </c>
      <c r="C10" s="61">
        <f>'FLPA Expense Log'!D6</f>
        <v>0</v>
      </c>
      <c r="D10" s="61">
        <f>'FLPA Expense Log'!E6</f>
        <v>0</v>
      </c>
      <c r="E10" s="61">
        <f>'FLPA Expense Log'!F6</f>
        <v>0</v>
      </c>
      <c r="F10" s="61">
        <f>'FLPA Expense Log'!G6</f>
        <v>0</v>
      </c>
      <c r="G10" s="61">
        <f>'FLPA Expense Log'!H6</f>
        <v>0</v>
      </c>
      <c r="H10" s="61">
        <f>'FLPA Expense Log'!I6</f>
        <v>0</v>
      </c>
      <c r="I10" s="61">
        <f>'FLPA Expense Log'!J6</f>
        <v>0</v>
      </c>
      <c r="J10" s="61">
        <f>'FLPA Expense Log'!K6</f>
        <v>0</v>
      </c>
      <c r="K10" s="61">
        <f>'FLPA Expense Log'!L6</f>
        <v>0</v>
      </c>
      <c r="L10" s="61">
        <f>'FLPA Expense Log'!M6</f>
        <v>0</v>
      </c>
      <c r="M10" s="61">
        <f>'FLPA Expense Log'!N6</f>
        <v>0</v>
      </c>
      <c r="N10" s="61">
        <f>'FLPA Expense Log'!O6</f>
        <v>0</v>
      </c>
      <c r="O10" s="61">
        <f>'FLPA Expense Log'!P6</f>
        <v>0</v>
      </c>
      <c r="P10" s="210"/>
      <c r="Q10" s="210"/>
      <c r="R10" s="211"/>
      <c r="S10" s="211"/>
      <c r="T10" s="211"/>
      <c r="U10" s="54"/>
    </row>
    <row r="11" spans="1:21" s="222" customFormat="1" x14ac:dyDescent="0.3">
      <c r="A11" s="67"/>
      <c r="B11" s="67" t="s">
        <v>68</v>
      </c>
      <c r="C11" s="61">
        <f>'FLPA Expense Log'!D8</f>
        <v>0</v>
      </c>
      <c r="D11" s="61">
        <f>'FLPA Expense Log'!E8</f>
        <v>0</v>
      </c>
      <c r="E11" s="61">
        <f>'FLPA Expense Log'!F8</f>
        <v>0</v>
      </c>
      <c r="F11" s="61">
        <f>'FLPA Expense Log'!G8</f>
        <v>0</v>
      </c>
      <c r="G11" s="61">
        <f>'FLPA Expense Log'!H8</f>
        <v>0</v>
      </c>
      <c r="H11" s="61">
        <f>'FLPA Expense Log'!I8</f>
        <v>0</v>
      </c>
      <c r="I11" s="61">
        <f>'FLPA Expense Log'!J8</f>
        <v>0</v>
      </c>
      <c r="J11" s="61">
        <f>'FLPA Expense Log'!K8</f>
        <v>0</v>
      </c>
      <c r="K11" s="61">
        <f>'FLPA Expense Log'!L8</f>
        <v>0</v>
      </c>
      <c r="L11" s="61">
        <f>'FLPA Expense Log'!M8</f>
        <v>0</v>
      </c>
      <c r="M11" s="61">
        <f>'FLPA Expense Log'!N8</f>
        <v>0</v>
      </c>
      <c r="N11" s="61">
        <f>'FLPA Expense Log'!O8</f>
        <v>0</v>
      </c>
      <c r="O11" s="61">
        <f>'FLPA Expense Log'!P8</f>
        <v>0</v>
      </c>
      <c r="P11" s="210"/>
      <c r="Q11" s="210"/>
      <c r="R11" s="211"/>
      <c r="S11" s="211"/>
      <c r="T11" s="211"/>
      <c r="U11" s="54"/>
    </row>
    <row r="12" spans="1:21" x14ac:dyDescent="0.3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54"/>
    </row>
    <row r="13" spans="1:21" x14ac:dyDescent="0.3">
      <c r="A13" s="4"/>
      <c r="B13" s="4" t="s">
        <v>4</v>
      </c>
      <c r="C13" s="23">
        <f t="shared" ref="C13:O13" si="2">(C15*$R15)+(C16*$R16)+(C17*$R17)+(C18*$R18)+(C19*$R19)+(C20*$R20)+(C21*$R21)+(C22*$R22)+(C23*$R23)+(C24*$R24)+(C25*$R25)+(C26*$R26)</f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>(H15*$R15)+(H16*$R16)+(H17*$R17)+(H18*$R18)+(H19*$R19)+(H20*$R20)+(H21*$R21)+(H22*$R22)+(H23*$R23)+(H24*$R24)+(H25*$R25)+(H26*$R26)</f>
        <v>0</v>
      </c>
      <c r="I13" s="23">
        <f>(I15*$R15)+(I16*$R16)+(I17*$R17)+(I18*$R18)+(I19*$R19)+(I20*$R20)+(I21*$R21)+(I22*$R22)+(I23*$R23)+(I24*$R24)+(I25*$R25)+(I26*$R26)</f>
        <v>0</v>
      </c>
      <c r="J13" s="23">
        <f t="shared" si="2"/>
        <v>0</v>
      </c>
      <c r="K13" s="23">
        <f t="shared" si="2"/>
        <v>0</v>
      </c>
      <c r="L13" s="23">
        <f t="shared" si="2"/>
        <v>0</v>
      </c>
      <c r="M13" s="23">
        <f t="shared" si="2"/>
        <v>0</v>
      </c>
      <c r="N13" s="23">
        <f t="shared" si="2"/>
        <v>0</v>
      </c>
      <c r="O13" s="23">
        <f t="shared" si="2"/>
        <v>0</v>
      </c>
      <c r="P13" s="4" t="s">
        <v>14</v>
      </c>
      <c r="Q13" s="23">
        <f>SUM(Q15:Q26)</f>
        <v>0</v>
      </c>
      <c r="R13" s="24" t="s">
        <v>14</v>
      </c>
      <c r="S13" s="24" t="s">
        <v>14</v>
      </c>
      <c r="T13" s="4" t="s">
        <v>14</v>
      </c>
      <c r="U13" s="54"/>
    </row>
    <row r="14" spans="1:21" s="224" customFormat="1" x14ac:dyDescent="0.3">
      <c r="A14" s="53"/>
      <c r="B14" s="53"/>
      <c r="C14" s="53">
        <f>SUM(C15:C26)</f>
        <v>0</v>
      </c>
      <c r="D14" s="53">
        <f t="shared" ref="D14:O14" si="3">SUM(D15:D26)</f>
        <v>0</v>
      </c>
      <c r="E14" s="53">
        <f t="shared" si="3"/>
        <v>0</v>
      </c>
      <c r="F14" s="53">
        <f t="shared" si="3"/>
        <v>0</v>
      </c>
      <c r="G14" s="53">
        <f t="shared" si="3"/>
        <v>0</v>
      </c>
      <c r="H14" s="53">
        <f t="shared" si="3"/>
        <v>0</v>
      </c>
      <c r="I14" s="53">
        <f t="shared" si="3"/>
        <v>0</v>
      </c>
      <c r="J14" s="53">
        <f t="shared" si="3"/>
        <v>0</v>
      </c>
      <c r="K14" s="53">
        <f t="shared" si="3"/>
        <v>0</v>
      </c>
      <c r="L14" s="53">
        <f t="shared" si="3"/>
        <v>0</v>
      </c>
      <c r="M14" s="53">
        <f t="shared" si="3"/>
        <v>0</v>
      </c>
      <c r="N14" s="53">
        <f t="shared" si="3"/>
        <v>0</v>
      </c>
      <c r="O14" s="53">
        <f t="shared" si="3"/>
        <v>0</v>
      </c>
      <c r="P14" s="53">
        <f>SUM(P15:P26)</f>
        <v>0</v>
      </c>
      <c r="Q14" s="53" t="s">
        <v>14</v>
      </c>
      <c r="R14" s="52" t="s">
        <v>14</v>
      </c>
      <c r="S14" s="52" t="s">
        <v>14</v>
      </c>
      <c r="T14" s="53" t="s">
        <v>14</v>
      </c>
      <c r="U14" s="54"/>
    </row>
    <row r="15" spans="1:21" s="224" customFormat="1" x14ac:dyDescent="0.3">
      <c r="A15" s="200">
        <f t="shared" ref="A15:A26" si="4">B15</f>
        <v>40543</v>
      </c>
      <c r="B15" s="1">
        <v>40543</v>
      </c>
      <c r="C15" s="5">
        <f>SUMIFS('FLPA Expense Log'!$I$27:$I$134,'FLPA Expense Log'!$C$27:$C$134,A15,'FLPA Expense Log'!$D$27:$D$134,"Activity/Entrance Fees")</f>
        <v>0</v>
      </c>
      <c r="D15" s="5">
        <f>SUMIFS('FLPA Expense Log'!$I$27:$I$134,'FLPA Expense Log'!$C$27:$C$134,A15,'FLPA Expense Log'!$D$27:$D$134,"Ground/Local Transportation")</f>
        <v>0</v>
      </c>
      <c r="E15" s="5">
        <f>SUMIFS('FLPA Expense Log'!$I$27:$I$134,'FLPA Expense Log'!$C$27:$C$134,A15,'FLPA Expense Log'!$D$27:$D$134,"Domestic Airfare")</f>
        <v>0</v>
      </c>
      <c r="F15" s="5">
        <f>SUMIFS('FLPA Expense Log'!$I$27:$I$134,'FLPA Expense Log'!$C$27:$C$134,A15,'FLPA Expense Log'!$D$27:$D$134,"Foreign airfare")</f>
        <v>0</v>
      </c>
      <c r="G15" s="5">
        <f>SUMIFS('FLPA Expense Log'!$I$27:$I$134,'FLPA Expense Log'!$C$27:$C$134,A15,'FLPA Expense Log'!$D$27:$D$134,"Instructional Supplies")</f>
        <v>0</v>
      </c>
      <c r="H15" s="5">
        <f>SUMIFS('FLPA Expense Log'!$I$27:$I$134,'FLPA Expense Log'!$C$27:$C$134,A15,'FLPA Expense Log'!$D$27:$D$134,"Lodging")</f>
        <v>0</v>
      </c>
      <c r="I15" s="5">
        <f>SUMIFS('FLPA Expense Log'!$I$27:$I$134,'FLPA Expense Log'!$C$27:$C$134,A15,'FLPA Expense Log'!$D$27:$D$134,"meals")</f>
        <v>0</v>
      </c>
      <c r="J15" s="5">
        <f>SUMIFS('FLPA Expense Log'!$I$27:$I$134,'FLPA Expense Log'!$C$27:$C$134,A15,'FLPA Expense Log'!$D$27:$D$134,"Miscellaneous Expense")</f>
        <v>0</v>
      </c>
      <c r="K15" s="5">
        <f>SUMIFS('FLPA Expense Log'!$I$27:$I$134,'FLPA Expense Log'!$C$27:$C$134,A15,'FLPA Expense Log'!$D$27:$D$134,"tips")</f>
        <v>0</v>
      </c>
      <c r="L15" s="5">
        <f>SUMIFS('FLPA Expense Log'!$I$27:$I$134,'FLPA Expense Log'!$C$27:$C$134,A15,'FLPA Expense Log'!$D$27:$D$134,"vehicle rental")</f>
        <v>0</v>
      </c>
      <c r="M15" s="5">
        <f>SUMIFS('FLPA Expense Log'!$I$27:$I$134,'FLPA Expense Log'!$C$27:$C$134,A15,'FLPA Expense Log'!$D$27:$D$134,"outside services")</f>
        <v>0</v>
      </c>
      <c r="N15" s="5">
        <f>SUMIFS('FLPA Expense Log'!$I$27:$I$134,'FLPA Expense Log'!$C$27:$C$134,A15,'FLPA Expense Log'!$D$27:$D$134,"cash withdrawal")</f>
        <v>0</v>
      </c>
      <c r="O15" s="5">
        <f>SUMIFS('FLPA Expense Log'!$I$27:$I$134,'FLPA Expense Log'!$C$27:$C$134,A15,'FLPA Expense Log'!$D$27:$D$134,"cash spent")</f>
        <v>0</v>
      </c>
      <c r="P15" s="54">
        <f>SUM(C15:N15)</f>
        <v>0</v>
      </c>
      <c r="Q15" s="54">
        <f t="shared" ref="Q15:Q26" si="5">PRODUCT(P15,R15)</f>
        <v>0</v>
      </c>
      <c r="R15" s="199">
        <f>IFERROR(VLOOKUP(A15,'FLPA Expense Log'!$C$27:$I$134,6,FALSE),0)</f>
        <v>0</v>
      </c>
      <c r="S15" s="56"/>
      <c r="T15" s="57"/>
      <c r="U15" s="54"/>
    </row>
    <row r="16" spans="1:21" s="224" customFormat="1" x14ac:dyDescent="0.3">
      <c r="A16" s="200">
        <f>B16</f>
        <v>40544</v>
      </c>
      <c r="B16" s="1">
        <v>40544</v>
      </c>
      <c r="C16" s="5">
        <f>SUMIFS('FLPA Expense Log'!$I$27:$I$134,'FLPA Expense Log'!$C$27:$C$134,A16,'FLPA Expense Log'!$D$27:$D$134,"Activity/Entrance Fees")</f>
        <v>0</v>
      </c>
      <c r="D16" s="5">
        <f>SUMIFS('FLPA Expense Log'!$I$27:$I$134,'FLPA Expense Log'!$C$27:$C$134,A16,'FLPA Expense Log'!$D$27:$D$134,"Ground/Local Transportation")</f>
        <v>0</v>
      </c>
      <c r="E16" s="5">
        <f>SUMIFS('FLPA Expense Log'!$I$27:$I$134,'FLPA Expense Log'!$C$27:$C$134,A16,'FLPA Expense Log'!$D$27:$D$134,"Domestic Airfare")</f>
        <v>0</v>
      </c>
      <c r="F16" s="5">
        <f>SUMIFS('FLPA Expense Log'!$I$27:$I$134,'FLPA Expense Log'!$C$27:$C$134,A16,'FLPA Expense Log'!$D$27:$D$134,"Foreign airfare")</f>
        <v>0</v>
      </c>
      <c r="G16" s="5">
        <f>SUMIFS('FLPA Expense Log'!$I$27:$I$134,'FLPA Expense Log'!$C$27:$C$134,A16,'FLPA Expense Log'!$D$27:$D$134,"Instructional Supplies")</f>
        <v>0</v>
      </c>
      <c r="H16" s="5">
        <f>SUMIFS('FLPA Expense Log'!$I$27:$I$134,'FLPA Expense Log'!$C$27:$C$134,A16,'FLPA Expense Log'!$D$27:$D$134,"Lodging")</f>
        <v>0</v>
      </c>
      <c r="I16" s="5">
        <f>SUMIFS('FLPA Expense Log'!$I$27:$I$134,'FLPA Expense Log'!$C$27:$C$134,A16,'FLPA Expense Log'!$D$27:$D$134,"meals")</f>
        <v>0</v>
      </c>
      <c r="J16" s="5">
        <f>SUMIFS('FLPA Expense Log'!$I$27:$I$134,'FLPA Expense Log'!$C$27:$C$134,A16,'FLPA Expense Log'!$D$27:$D$134,"Miscellaneous Expense")</f>
        <v>0</v>
      </c>
      <c r="K16" s="5">
        <f>SUMIFS('FLPA Expense Log'!$I$27:$I$134,'FLPA Expense Log'!$C$27:$C$134,A16,'FLPA Expense Log'!$D$27:$D$134,"tips")</f>
        <v>0</v>
      </c>
      <c r="L16" s="5">
        <f>SUMIFS('FLPA Expense Log'!$I$27:$I$134,'FLPA Expense Log'!$C$27:$C$134,A16,'FLPA Expense Log'!$D$27:$D$134,"vehicle rental")</f>
        <v>0</v>
      </c>
      <c r="M16" s="5">
        <f>SUMIFS('FLPA Expense Log'!$I$27:$I$134,'FLPA Expense Log'!$C$27:$C$134,A16,'FLPA Expense Log'!$D$27:$D$134,"outside services")</f>
        <v>0</v>
      </c>
      <c r="N16" s="5">
        <f>SUMIFS('FLPA Expense Log'!$I$27:$I$134,'FLPA Expense Log'!$C$27:$C$134,A16,'FLPA Expense Log'!$D$27:$D$134,"cash withdrawal")</f>
        <v>0</v>
      </c>
      <c r="O16" s="5">
        <f>SUMIFS('FLPA Expense Log'!$I$27:$I$134,'FLPA Expense Log'!$C$27:$C$134,A16,'FLPA Expense Log'!$D$27:$D$134,"cash spent")</f>
        <v>0</v>
      </c>
      <c r="P16" s="54">
        <f t="shared" ref="P16:P26" si="6">SUM(C16:N16)</f>
        <v>0</v>
      </c>
      <c r="Q16" s="54">
        <f t="shared" si="5"/>
        <v>0</v>
      </c>
      <c r="R16" s="199">
        <f>IFERROR(VLOOKUP(A16,'FLPA Expense Log'!$C$27:$I$134,6,FALSE),0)</f>
        <v>0</v>
      </c>
      <c r="S16" s="56"/>
      <c r="T16" s="57"/>
      <c r="U16" s="54"/>
    </row>
    <row r="17" spans="1:21" s="224" customFormat="1" x14ac:dyDescent="0.3">
      <c r="A17" s="200">
        <f t="shared" si="4"/>
        <v>40545</v>
      </c>
      <c r="B17" s="1">
        <v>40545</v>
      </c>
      <c r="C17" s="5">
        <f>SUMIFS('FLPA Expense Log'!$I$27:$I$134,'FLPA Expense Log'!$C$27:$C$134,A17,'FLPA Expense Log'!$D$27:$D$134,"Activity/Entrance Fees")</f>
        <v>0</v>
      </c>
      <c r="D17" s="5">
        <f>SUMIFS('FLPA Expense Log'!$I$27:$I$134,'FLPA Expense Log'!$C$27:$C$134,A17,'FLPA Expense Log'!$D$27:$D$134,"Ground/Local Transportation")</f>
        <v>0</v>
      </c>
      <c r="E17" s="5">
        <f>SUMIFS('FLPA Expense Log'!$I$27:$I$134,'FLPA Expense Log'!$C$27:$C$134,A17,'FLPA Expense Log'!$D$27:$D$134,"Domestic Airfare")</f>
        <v>0</v>
      </c>
      <c r="F17" s="5">
        <f>SUMIFS('FLPA Expense Log'!$I$27:$I$134,'FLPA Expense Log'!$C$27:$C$134,A17,'FLPA Expense Log'!$D$27:$D$134,"Foreign airfare")</f>
        <v>0</v>
      </c>
      <c r="G17" s="5">
        <f>SUMIFS('FLPA Expense Log'!$I$27:$I$134,'FLPA Expense Log'!$C$27:$C$134,A17,'FLPA Expense Log'!$D$27:$D$134,"Instructional Supplies")</f>
        <v>0</v>
      </c>
      <c r="H17" s="5">
        <f>SUMIFS('FLPA Expense Log'!$I$27:$I$134,'FLPA Expense Log'!$C$27:$C$134,A17,'FLPA Expense Log'!$D$27:$D$134,"Lodging")</f>
        <v>0</v>
      </c>
      <c r="I17" s="5">
        <f>SUMIFS('FLPA Expense Log'!$I$27:$I$134,'FLPA Expense Log'!$C$27:$C$134,A17,'FLPA Expense Log'!$D$27:$D$134,"meals")</f>
        <v>0</v>
      </c>
      <c r="J17" s="5">
        <f>SUMIFS('FLPA Expense Log'!$I$27:$I$134,'FLPA Expense Log'!$C$27:$C$134,A17,'FLPA Expense Log'!$D$27:$D$134,"Miscellaneous Expense")</f>
        <v>0</v>
      </c>
      <c r="K17" s="5">
        <f>SUMIFS('FLPA Expense Log'!$I$27:$I$134,'FLPA Expense Log'!$C$27:$C$134,A17,'FLPA Expense Log'!$D$27:$D$134,"tips")</f>
        <v>0</v>
      </c>
      <c r="L17" s="5">
        <f>SUMIFS('FLPA Expense Log'!$I$27:$I$134,'FLPA Expense Log'!$C$27:$C$134,A17,'FLPA Expense Log'!$D$27:$D$134,"vehicle rental")</f>
        <v>0</v>
      </c>
      <c r="M17" s="5">
        <f>SUMIFS('FLPA Expense Log'!$I$27:$I$134,'FLPA Expense Log'!$C$27:$C$134,A17,'FLPA Expense Log'!$D$27:$D$134,"outside services")</f>
        <v>0</v>
      </c>
      <c r="N17" s="5">
        <f>SUMIFS('FLPA Expense Log'!$I$27:$I$134,'FLPA Expense Log'!$C$27:$C$134,A17,'FLPA Expense Log'!$D$27:$D$134,"cash withdrawal")</f>
        <v>0</v>
      </c>
      <c r="O17" s="5">
        <f>SUMIFS('FLPA Expense Log'!$I$27:$I$134,'FLPA Expense Log'!$C$27:$C$134,A17,'FLPA Expense Log'!$D$27:$D$134,"cash spent")</f>
        <v>0</v>
      </c>
      <c r="P17" s="54">
        <f t="shared" si="6"/>
        <v>0</v>
      </c>
      <c r="Q17" s="54">
        <f t="shared" si="5"/>
        <v>0</v>
      </c>
      <c r="R17" s="199">
        <f>IFERROR(VLOOKUP(A17,'FLPA Expense Log'!$C$27:$I$134,6,FALSE),0)</f>
        <v>0</v>
      </c>
      <c r="S17" s="56"/>
      <c r="T17" s="57"/>
      <c r="U17" s="54"/>
    </row>
    <row r="18" spans="1:21" s="224" customFormat="1" x14ac:dyDescent="0.3">
      <c r="A18" s="200">
        <f t="shared" si="4"/>
        <v>40546</v>
      </c>
      <c r="B18" s="1">
        <v>40546</v>
      </c>
      <c r="C18" s="5">
        <f>SUMIFS('FLPA Expense Log'!$I$27:$I$134,'FLPA Expense Log'!$C$27:$C$134,A18,'FLPA Expense Log'!$D$27:$D$134,"Activity/Entrance Fees")</f>
        <v>0</v>
      </c>
      <c r="D18" s="5">
        <f>SUMIFS('FLPA Expense Log'!$I$27:$I$134,'FLPA Expense Log'!$C$27:$C$134,A18,'FLPA Expense Log'!$D$27:$D$134,"Ground/Local Transportation")</f>
        <v>0</v>
      </c>
      <c r="E18" s="5">
        <f>SUMIFS('FLPA Expense Log'!$I$27:$I$134,'FLPA Expense Log'!$C$27:$C$134,A18,'FLPA Expense Log'!$D$27:$D$134,"Domestic Airfare")</f>
        <v>0</v>
      </c>
      <c r="F18" s="5">
        <f>SUMIFS('FLPA Expense Log'!$I$27:$I$134,'FLPA Expense Log'!$C$27:$C$134,A18,'FLPA Expense Log'!$D$27:$D$134,"Foreign airfare")</f>
        <v>0</v>
      </c>
      <c r="G18" s="5">
        <f>SUMIFS('FLPA Expense Log'!$I$27:$I$134,'FLPA Expense Log'!$C$27:$C$134,A18,'FLPA Expense Log'!$D$27:$D$134,"Instructional Supplies")</f>
        <v>0</v>
      </c>
      <c r="H18" s="5">
        <f>SUMIFS('FLPA Expense Log'!$I$27:$I$134,'FLPA Expense Log'!$C$27:$C$134,A18,'FLPA Expense Log'!$D$27:$D$134,"Lodging")</f>
        <v>0</v>
      </c>
      <c r="I18" s="5">
        <f>SUMIFS('FLPA Expense Log'!$I$27:$I$134,'FLPA Expense Log'!$C$27:$C$134,A18,'FLPA Expense Log'!$D$27:$D$134,"meals")</f>
        <v>0</v>
      </c>
      <c r="J18" s="5">
        <f>SUMIFS('FLPA Expense Log'!$I$27:$I$134,'FLPA Expense Log'!$C$27:$C$134,A18,'FLPA Expense Log'!$D$27:$D$134,"Miscellaneous Expense")</f>
        <v>0</v>
      </c>
      <c r="K18" s="5">
        <f>SUMIFS('FLPA Expense Log'!$I$27:$I$134,'FLPA Expense Log'!$C$27:$C$134,A18,'FLPA Expense Log'!$D$27:$D$134,"tips")</f>
        <v>0</v>
      </c>
      <c r="L18" s="5">
        <f>SUMIFS('FLPA Expense Log'!$I$27:$I$134,'FLPA Expense Log'!$C$27:$C$134,A18,'FLPA Expense Log'!$D$27:$D$134,"vehicle rental")</f>
        <v>0</v>
      </c>
      <c r="M18" s="5">
        <f>SUMIFS('FLPA Expense Log'!$I$27:$I$134,'FLPA Expense Log'!$C$27:$C$134,A18,'FLPA Expense Log'!$D$27:$D$134,"outside services")</f>
        <v>0</v>
      </c>
      <c r="N18" s="5">
        <f>SUMIFS('FLPA Expense Log'!$I$27:$I$134,'FLPA Expense Log'!$C$27:$C$134,A18,'FLPA Expense Log'!$D$27:$D$134,"cash withdrawal")</f>
        <v>0</v>
      </c>
      <c r="O18" s="5">
        <f>SUMIFS('FLPA Expense Log'!$I$27:$I$134,'FLPA Expense Log'!$C$27:$C$134,A18,'FLPA Expense Log'!$D$27:$D$134,"cash spent")</f>
        <v>0</v>
      </c>
      <c r="P18" s="54">
        <f t="shared" si="6"/>
        <v>0</v>
      </c>
      <c r="Q18" s="54">
        <f t="shared" si="5"/>
        <v>0</v>
      </c>
      <c r="R18" s="199">
        <f>IFERROR(VLOOKUP(A18,'FLPA Expense Log'!$C$27:$I$134,6,FALSE),0)</f>
        <v>0</v>
      </c>
      <c r="S18" s="56"/>
      <c r="T18" s="57"/>
      <c r="U18" s="54"/>
    </row>
    <row r="19" spans="1:21" s="224" customFormat="1" x14ac:dyDescent="0.3">
      <c r="A19" s="200">
        <f t="shared" si="4"/>
        <v>40547</v>
      </c>
      <c r="B19" s="1">
        <v>40547</v>
      </c>
      <c r="C19" s="5">
        <f>SUMIFS('FLPA Expense Log'!$I$27:$I$134,'FLPA Expense Log'!$C$27:$C$134,A19,'FLPA Expense Log'!$D$27:$D$134,"Activity/Entrance Fees")</f>
        <v>0</v>
      </c>
      <c r="D19" s="5">
        <f>SUMIFS('FLPA Expense Log'!$I$27:$I$134,'FLPA Expense Log'!$C$27:$C$134,A19,'FLPA Expense Log'!$D$27:$D$134,"Ground/Local Transportation")</f>
        <v>0</v>
      </c>
      <c r="E19" s="5">
        <f>SUMIFS('FLPA Expense Log'!$I$27:$I$134,'FLPA Expense Log'!$C$27:$C$134,A19,'FLPA Expense Log'!$D$27:$D$134,"Domestic Airfare")</f>
        <v>0</v>
      </c>
      <c r="F19" s="5">
        <f>SUMIFS('FLPA Expense Log'!$I$27:$I$134,'FLPA Expense Log'!$C$27:$C$134,A19,'FLPA Expense Log'!$D$27:$D$134,"Foreign airfare")</f>
        <v>0</v>
      </c>
      <c r="G19" s="5">
        <f>SUMIFS('FLPA Expense Log'!$I$27:$I$134,'FLPA Expense Log'!$C$27:$C$134,A19,'FLPA Expense Log'!$D$27:$D$134,"Instructional Supplies")</f>
        <v>0</v>
      </c>
      <c r="H19" s="5">
        <f>SUMIFS('FLPA Expense Log'!$I$27:$I$134,'FLPA Expense Log'!$C$27:$C$134,A19,'FLPA Expense Log'!$D$27:$D$134,"Lodging")</f>
        <v>0</v>
      </c>
      <c r="I19" s="5">
        <f>SUMIFS('FLPA Expense Log'!$I$27:$I$134,'FLPA Expense Log'!$C$27:$C$134,A19,'FLPA Expense Log'!$D$27:$D$134,"meals")</f>
        <v>0</v>
      </c>
      <c r="J19" s="5">
        <f>SUMIFS('FLPA Expense Log'!$I$27:$I$134,'FLPA Expense Log'!$C$27:$C$134,A19,'FLPA Expense Log'!$D$27:$D$134,"Miscellaneous Expense")</f>
        <v>0</v>
      </c>
      <c r="K19" s="5">
        <f>SUMIFS('FLPA Expense Log'!$I$27:$I$134,'FLPA Expense Log'!$C$27:$C$134,A19,'FLPA Expense Log'!$D$27:$D$134,"tips")</f>
        <v>0</v>
      </c>
      <c r="L19" s="5">
        <f>SUMIFS('FLPA Expense Log'!$I$27:$I$134,'FLPA Expense Log'!$C$27:$C$134,A19,'FLPA Expense Log'!$D$27:$D$134,"vehicle rental")</f>
        <v>0</v>
      </c>
      <c r="M19" s="5">
        <f>SUMIFS('FLPA Expense Log'!$I$27:$I$134,'FLPA Expense Log'!$C$27:$C$134,A19,'FLPA Expense Log'!$D$27:$D$134,"outside services")</f>
        <v>0</v>
      </c>
      <c r="N19" s="5">
        <f>SUMIFS('FLPA Expense Log'!$I$27:$I$134,'FLPA Expense Log'!$C$27:$C$134,A19,'FLPA Expense Log'!$D$27:$D$134,"cash withdrawal")</f>
        <v>0</v>
      </c>
      <c r="O19" s="5">
        <f>SUMIFS('FLPA Expense Log'!$I$27:$I$134,'FLPA Expense Log'!$C$27:$C$134,A19,'FLPA Expense Log'!$D$27:$D$134,"cash spent")</f>
        <v>0</v>
      </c>
      <c r="P19" s="54">
        <f t="shared" si="6"/>
        <v>0</v>
      </c>
      <c r="Q19" s="54">
        <f t="shared" si="5"/>
        <v>0</v>
      </c>
      <c r="R19" s="199">
        <f>IFERROR(VLOOKUP(A19,'FLPA Expense Log'!$C$27:$I$134,6,FALSE),0)</f>
        <v>0</v>
      </c>
      <c r="S19" s="56"/>
      <c r="T19" s="57"/>
      <c r="U19" s="54"/>
    </row>
    <row r="20" spans="1:21" s="224" customFormat="1" x14ac:dyDescent="0.3">
      <c r="A20" s="200">
        <f t="shared" si="4"/>
        <v>40548</v>
      </c>
      <c r="B20" s="1">
        <v>40548</v>
      </c>
      <c r="C20" s="5">
        <f>SUMIFS('FLPA Expense Log'!$I$27:$I$134,'FLPA Expense Log'!$C$27:$C$134,A20,'FLPA Expense Log'!$D$27:$D$134,"Activity/Entrance Fees")</f>
        <v>0</v>
      </c>
      <c r="D20" s="5">
        <f>SUMIFS('FLPA Expense Log'!$I$27:$I$134,'FLPA Expense Log'!$C$27:$C$134,A20,'FLPA Expense Log'!$D$27:$D$134,"Ground/Local Transportation")</f>
        <v>0</v>
      </c>
      <c r="E20" s="5">
        <f>SUMIFS('FLPA Expense Log'!$I$27:$I$134,'FLPA Expense Log'!$C$27:$C$134,A20,'FLPA Expense Log'!$D$27:$D$134,"Domestic Airfare")</f>
        <v>0</v>
      </c>
      <c r="F20" s="5">
        <f>SUMIFS('FLPA Expense Log'!$I$27:$I$134,'FLPA Expense Log'!$C$27:$C$134,A20,'FLPA Expense Log'!$D$27:$D$134,"Foreign airfare")</f>
        <v>0</v>
      </c>
      <c r="G20" s="5">
        <f>SUMIFS('FLPA Expense Log'!$I$27:$I$134,'FLPA Expense Log'!$C$27:$C$134,A20,'FLPA Expense Log'!$D$27:$D$134,"Instructional Supplies")</f>
        <v>0</v>
      </c>
      <c r="H20" s="5">
        <f>SUMIFS('FLPA Expense Log'!$I$27:$I$134,'FLPA Expense Log'!$C$27:$C$134,A20,'FLPA Expense Log'!$D$27:$D$134,"Lodging")</f>
        <v>0</v>
      </c>
      <c r="I20" s="5">
        <f>SUMIFS('FLPA Expense Log'!$I$27:$I$134,'FLPA Expense Log'!$C$27:$C$134,A20,'FLPA Expense Log'!$D$27:$D$134,"meals")</f>
        <v>0</v>
      </c>
      <c r="J20" s="5">
        <f>SUMIFS('FLPA Expense Log'!$I$27:$I$134,'FLPA Expense Log'!$C$27:$C$134,A20,'FLPA Expense Log'!$D$27:$D$134,"Miscellaneous Expense")</f>
        <v>0</v>
      </c>
      <c r="K20" s="5">
        <f>SUMIFS('FLPA Expense Log'!$I$27:$I$134,'FLPA Expense Log'!$C$27:$C$134,A20,'FLPA Expense Log'!$D$27:$D$134,"tips")</f>
        <v>0</v>
      </c>
      <c r="L20" s="5">
        <f>SUMIFS('FLPA Expense Log'!$I$27:$I$134,'FLPA Expense Log'!$C$27:$C$134,A20,'FLPA Expense Log'!$D$27:$D$134,"vehicle rental")</f>
        <v>0</v>
      </c>
      <c r="M20" s="5">
        <f>SUMIFS('FLPA Expense Log'!$I$27:$I$134,'FLPA Expense Log'!$C$27:$C$134,A20,'FLPA Expense Log'!$D$27:$D$134,"outside services")</f>
        <v>0</v>
      </c>
      <c r="N20" s="5">
        <f>SUMIFS('FLPA Expense Log'!$I$27:$I$134,'FLPA Expense Log'!$C$27:$C$134,A20,'FLPA Expense Log'!$D$27:$D$134,"cash withdrawal")</f>
        <v>0</v>
      </c>
      <c r="O20" s="5">
        <f>SUMIFS('FLPA Expense Log'!$I$27:$I$134,'FLPA Expense Log'!$C$27:$C$134,A20,'FLPA Expense Log'!$D$27:$D$134,"cash spent")</f>
        <v>0</v>
      </c>
      <c r="P20" s="54">
        <f t="shared" si="6"/>
        <v>0</v>
      </c>
      <c r="Q20" s="54">
        <f t="shared" si="5"/>
        <v>0</v>
      </c>
      <c r="R20" s="199">
        <f>IFERROR(VLOOKUP(A20,'FLPA Expense Log'!$C$27:$I$134,6,FALSE),0)</f>
        <v>0</v>
      </c>
      <c r="S20" s="56"/>
      <c r="T20" s="57"/>
      <c r="U20" s="54"/>
    </row>
    <row r="21" spans="1:21" s="224" customFormat="1" x14ac:dyDescent="0.3">
      <c r="A21" s="200">
        <f t="shared" si="4"/>
        <v>40549</v>
      </c>
      <c r="B21" s="1">
        <v>40549</v>
      </c>
      <c r="C21" s="5">
        <f>SUMIFS('FLPA Expense Log'!$I$27:$I$134,'FLPA Expense Log'!$C$27:$C$134,A21,'FLPA Expense Log'!$D$27:$D$134,"Activity/Entrance Fees")</f>
        <v>0</v>
      </c>
      <c r="D21" s="5">
        <f>SUMIFS('FLPA Expense Log'!$I$27:$I$134,'FLPA Expense Log'!$C$27:$C$134,A21,'FLPA Expense Log'!$D$27:$D$134,"Ground/Local Transportation")</f>
        <v>0</v>
      </c>
      <c r="E21" s="5">
        <f>SUMIFS('FLPA Expense Log'!$I$27:$I$134,'FLPA Expense Log'!$C$27:$C$134,A21,'FLPA Expense Log'!$D$27:$D$134,"Domestic Airfare")</f>
        <v>0</v>
      </c>
      <c r="F21" s="5">
        <f>SUMIFS('FLPA Expense Log'!$I$27:$I$134,'FLPA Expense Log'!$C$27:$C$134,A21,'FLPA Expense Log'!$D$27:$D$134,"Foreign airfare")</f>
        <v>0</v>
      </c>
      <c r="G21" s="5">
        <f>SUMIFS('FLPA Expense Log'!$I$27:$I$134,'FLPA Expense Log'!$C$27:$C$134,A21,'FLPA Expense Log'!$D$27:$D$134,"Instructional Supplies")</f>
        <v>0</v>
      </c>
      <c r="H21" s="5">
        <f>SUMIFS('FLPA Expense Log'!$I$27:$I$134,'FLPA Expense Log'!$C$27:$C$134,A21,'FLPA Expense Log'!$D$27:$D$134,"Lodging")</f>
        <v>0</v>
      </c>
      <c r="I21" s="5">
        <f>SUMIFS('FLPA Expense Log'!$I$27:$I$134,'FLPA Expense Log'!$C$27:$C$134,A21,'FLPA Expense Log'!$D$27:$D$134,"meals")</f>
        <v>0</v>
      </c>
      <c r="J21" s="5">
        <f>SUMIFS('FLPA Expense Log'!$I$27:$I$134,'FLPA Expense Log'!$C$27:$C$134,A21,'FLPA Expense Log'!$D$27:$D$134,"Miscellaneous Expense")</f>
        <v>0</v>
      </c>
      <c r="K21" s="5">
        <f>SUMIFS('FLPA Expense Log'!$I$27:$I$134,'FLPA Expense Log'!$C$27:$C$134,A21,'FLPA Expense Log'!$D$27:$D$134,"tips")</f>
        <v>0</v>
      </c>
      <c r="L21" s="5">
        <f>SUMIFS('FLPA Expense Log'!$I$27:$I$134,'FLPA Expense Log'!$C$27:$C$134,A21,'FLPA Expense Log'!$D$27:$D$134,"vehicle rental")</f>
        <v>0</v>
      </c>
      <c r="M21" s="5">
        <f>SUMIFS('FLPA Expense Log'!$I$27:$I$134,'FLPA Expense Log'!$C$27:$C$134,A21,'FLPA Expense Log'!$D$27:$D$134,"outside services")</f>
        <v>0</v>
      </c>
      <c r="N21" s="5">
        <f>SUMIFS('FLPA Expense Log'!$I$27:$I$134,'FLPA Expense Log'!$C$27:$C$134,A21,'FLPA Expense Log'!$D$27:$D$134,"cash withdrawal")</f>
        <v>0</v>
      </c>
      <c r="O21" s="5">
        <f>SUMIFS('FLPA Expense Log'!$I$27:$I$134,'FLPA Expense Log'!$C$27:$C$134,A21,'FLPA Expense Log'!$D$27:$D$134,"cash spent")</f>
        <v>0</v>
      </c>
      <c r="P21" s="54">
        <f t="shared" si="6"/>
        <v>0</v>
      </c>
      <c r="Q21" s="54">
        <f t="shared" si="5"/>
        <v>0</v>
      </c>
      <c r="R21" s="199">
        <f>IFERROR(VLOOKUP(A21,'FLPA Expense Log'!$C$27:$I$134,6,FALSE),0)</f>
        <v>0</v>
      </c>
      <c r="S21" s="56"/>
      <c r="T21" s="57"/>
      <c r="U21" s="54"/>
    </row>
    <row r="22" spans="1:21" s="224" customFormat="1" x14ac:dyDescent="0.3">
      <c r="A22" s="200">
        <f t="shared" si="4"/>
        <v>40550</v>
      </c>
      <c r="B22" s="1">
        <v>40550</v>
      </c>
      <c r="C22" s="5">
        <f>SUMIFS('FLPA Expense Log'!$I$27:$I$134,'FLPA Expense Log'!$C$27:$C$134,A22,'FLPA Expense Log'!$D$27:$D$134,"Activity/Entrance Fees")</f>
        <v>0</v>
      </c>
      <c r="D22" s="5">
        <f>SUMIFS('FLPA Expense Log'!$I$27:$I$134,'FLPA Expense Log'!$C$27:$C$134,A22,'FLPA Expense Log'!$D$27:$D$134,"Ground/Local Transportation")</f>
        <v>0</v>
      </c>
      <c r="E22" s="5">
        <f>SUMIFS('FLPA Expense Log'!$I$27:$I$134,'FLPA Expense Log'!$C$27:$C$134,A22,'FLPA Expense Log'!$D$27:$D$134,"Domestic Airfare")</f>
        <v>0</v>
      </c>
      <c r="F22" s="5">
        <f>SUMIFS('FLPA Expense Log'!$I$27:$I$134,'FLPA Expense Log'!$C$27:$C$134,A22,'FLPA Expense Log'!$D$27:$D$134,"Foreign airfare")</f>
        <v>0</v>
      </c>
      <c r="G22" s="5">
        <f>SUMIFS('FLPA Expense Log'!$I$27:$I$134,'FLPA Expense Log'!$C$27:$C$134,A22,'FLPA Expense Log'!$D$27:$D$134,"Instructional Supplies")</f>
        <v>0</v>
      </c>
      <c r="H22" s="5">
        <f>SUMIFS('FLPA Expense Log'!$I$27:$I$134,'FLPA Expense Log'!$C$27:$C$134,A22,'FLPA Expense Log'!$D$27:$D$134,"Lodging")</f>
        <v>0</v>
      </c>
      <c r="I22" s="5">
        <f>SUMIFS('FLPA Expense Log'!$I$27:$I$134,'FLPA Expense Log'!$C$27:$C$134,A22,'FLPA Expense Log'!$D$27:$D$134,"meals")</f>
        <v>0</v>
      </c>
      <c r="J22" s="5">
        <f>SUMIFS('FLPA Expense Log'!$I$27:$I$134,'FLPA Expense Log'!$C$27:$C$134,A22,'FLPA Expense Log'!$D$27:$D$134,"Miscellaneous Expense")</f>
        <v>0</v>
      </c>
      <c r="K22" s="5">
        <f>SUMIFS('FLPA Expense Log'!$I$27:$I$134,'FLPA Expense Log'!$C$27:$C$134,A22,'FLPA Expense Log'!$D$27:$D$134,"tips")</f>
        <v>0</v>
      </c>
      <c r="L22" s="5">
        <f>SUMIFS('FLPA Expense Log'!$I$27:$I$134,'FLPA Expense Log'!$C$27:$C$134,A22,'FLPA Expense Log'!$D$27:$D$134,"vehicle rental")</f>
        <v>0</v>
      </c>
      <c r="M22" s="5">
        <f>SUMIFS('FLPA Expense Log'!$I$27:$I$134,'FLPA Expense Log'!$C$27:$C$134,A22,'FLPA Expense Log'!$D$27:$D$134,"outside services")</f>
        <v>0</v>
      </c>
      <c r="N22" s="5">
        <f>SUMIFS('FLPA Expense Log'!$I$27:$I$134,'FLPA Expense Log'!$C$27:$C$134,A22,'FLPA Expense Log'!$D$27:$D$134,"cash withdrawal")</f>
        <v>0</v>
      </c>
      <c r="O22" s="5">
        <f>SUMIFS('FLPA Expense Log'!$I$27:$I$134,'FLPA Expense Log'!$C$27:$C$134,A22,'FLPA Expense Log'!$D$27:$D$134,"cash spent")</f>
        <v>0</v>
      </c>
      <c r="P22" s="54">
        <f t="shared" si="6"/>
        <v>0</v>
      </c>
      <c r="Q22" s="54">
        <f t="shared" si="5"/>
        <v>0</v>
      </c>
      <c r="R22" s="199">
        <f>IFERROR(VLOOKUP(A22,'FLPA Expense Log'!$C$27:$I$134,6,FALSE),0)</f>
        <v>0</v>
      </c>
      <c r="S22" s="56"/>
      <c r="T22" s="57"/>
      <c r="U22" s="54"/>
    </row>
    <row r="23" spans="1:21" s="224" customFormat="1" x14ac:dyDescent="0.3">
      <c r="A23" s="200">
        <f t="shared" si="4"/>
        <v>40551</v>
      </c>
      <c r="B23" s="1">
        <v>40551</v>
      </c>
      <c r="C23" s="5">
        <f>SUMIFS('FLPA Expense Log'!$I$27:$I$134,'FLPA Expense Log'!$C$27:$C$134,A23,'FLPA Expense Log'!$D$27:$D$134,"Activity/Entrance Fees")</f>
        <v>0</v>
      </c>
      <c r="D23" s="5">
        <f>SUMIFS('FLPA Expense Log'!$I$27:$I$134,'FLPA Expense Log'!$C$27:$C$134,A23,'FLPA Expense Log'!$D$27:$D$134,"Ground/Local Transportation")</f>
        <v>0</v>
      </c>
      <c r="E23" s="5">
        <f>SUMIFS('FLPA Expense Log'!$I$27:$I$134,'FLPA Expense Log'!$C$27:$C$134,A23,'FLPA Expense Log'!$D$27:$D$134,"Domestic Airfare")</f>
        <v>0</v>
      </c>
      <c r="F23" s="5">
        <f>SUMIFS('FLPA Expense Log'!$I$27:$I$134,'FLPA Expense Log'!$C$27:$C$134,A23,'FLPA Expense Log'!$D$27:$D$134,"Foreign airfare")</f>
        <v>0</v>
      </c>
      <c r="G23" s="5">
        <f>SUMIFS('FLPA Expense Log'!$I$27:$I$134,'FLPA Expense Log'!$C$27:$C$134,A23,'FLPA Expense Log'!$D$27:$D$134,"Instructional Supplies")</f>
        <v>0</v>
      </c>
      <c r="H23" s="5">
        <f>SUMIFS('FLPA Expense Log'!$I$27:$I$134,'FLPA Expense Log'!$C$27:$C$134,A23,'FLPA Expense Log'!$D$27:$D$134,"Lodging")</f>
        <v>0</v>
      </c>
      <c r="I23" s="5">
        <f>SUMIFS('FLPA Expense Log'!$I$27:$I$134,'FLPA Expense Log'!$C$27:$C$134,A23,'FLPA Expense Log'!$D$27:$D$134,"meals")</f>
        <v>0</v>
      </c>
      <c r="J23" s="5">
        <f>SUMIFS('FLPA Expense Log'!$I$27:$I$134,'FLPA Expense Log'!$C$27:$C$134,A23,'FLPA Expense Log'!$D$27:$D$134,"Miscellaneous Expense")</f>
        <v>0</v>
      </c>
      <c r="K23" s="5">
        <f>SUMIFS('FLPA Expense Log'!$I$27:$I$134,'FLPA Expense Log'!$C$27:$C$134,A23,'FLPA Expense Log'!$D$27:$D$134,"tips")</f>
        <v>0</v>
      </c>
      <c r="L23" s="5">
        <f>SUMIFS('FLPA Expense Log'!$I$27:$I$134,'FLPA Expense Log'!$C$27:$C$134,A23,'FLPA Expense Log'!$D$27:$D$134,"vehicle rental")</f>
        <v>0</v>
      </c>
      <c r="M23" s="5">
        <f>SUMIFS('FLPA Expense Log'!$I$27:$I$134,'FLPA Expense Log'!$C$27:$C$134,A23,'FLPA Expense Log'!$D$27:$D$134,"outside services")</f>
        <v>0</v>
      </c>
      <c r="N23" s="5">
        <f>SUMIFS('FLPA Expense Log'!$I$27:$I$134,'FLPA Expense Log'!$C$27:$C$134,A23,'FLPA Expense Log'!$D$27:$D$134,"cash withdrawal")</f>
        <v>0</v>
      </c>
      <c r="O23" s="5">
        <f>SUMIFS('FLPA Expense Log'!$I$27:$I$134,'FLPA Expense Log'!$C$27:$C$134,A23,'FLPA Expense Log'!$D$27:$D$134,"cash spent")</f>
        <v>0</v>
      </c>
      <c r="P23" s="54">
        <f t="shared" si="6"/>
        <v>0</v>
      </c>
      <c r="Q23" s="54">
        <f t="shared" si="5"/>
        <v>0</v>
      </c>
      <c r="R23" s="199">
        <f>IFERROR(VLOOKUP(A23,'FLPA Expense Log'!$C$27:$I$134,6,FALSE),0)</f>
        <v>0</v>
      </c>
      <c r="S23" s="56"/>
      <c r="T23" s="57"/>
      <c r="U23" s="54"/>
    </row>
    <row r="24" spans="1:21" s="224" customFormat="1" x14ac:dyDescent="0.3">
      <c r="A24" s="200">
        <f t="shared" si="4"/>
        <v>40552</v>
      </c>
      <c r="B24" s="1">
        <v>40552</v>
      </c>
      <c r="C24" s="5">
        <f>SUMIFS('FLPA Expense Log'!$I$27:$I$134,'FLPA Expense Log'!$C$27:$C$134,A24,'FLPA Expense Log'!$D$27:$D$134,"Activity/Entrance Fees")</f>
        <v>0</v>
      </c>
      <c r="D24" s="5">
        <f>SUMIFS('FLPA Expense Log'!$I$27:$I$134,'FLPA Expense Log'!$C$27:$C$134,A24,'FLPA Expense Log'!$D$27:$D$134,"Ground/Local Transportation")</f>
        <v>0</v>
      </c>
      <c r="E24" s="5">
        <f>SUMIFS('FLPA Expense Log'!$I$27:$I$134,'FLPA Expense Log'!$C$27:$C$134,A24,'FLPA Expense Log'!$D$27:$D$134,"Domestic Airfare")</f>
        <v>0</v>
      </c>
      <c r="F24" s="5">
        <f>SUMIFS('FLPA Expense Log'!$I$27:$I$134,'FLPA Expense Log'!$C$27:$C$134,A24,'FLPA Expense Log'!$D$27:$D$134,"Foreign airfare")</f>
        <v>0</v>
      </c>
      <c r="G24" s="5">
        <f>SUMIFS('FLPA Expense Log'!$I$27:$I$134,'FLPA Expense Log'!$C$27:$C$134,A24,'FLPA Expense Log'!$D$27:$D$134,"Instructional Supplies")</f>
        <v>0</v>
      </c>
      <c r="H24" s="5">
        <f>SUMIFS('FLPA Expense Log'!$I$27:$I$134,'FLPA Expense Log'!$C$27:$C$134,A24,'FLPA Expense Log'!$D$27:$D$134,"Lodging")</f>
        <v>0</v>
      </c>
      <c r="I24" s="5">
        <f>SUMIFS('FLPA Expense Log'!$I$27:$I$134,'FLPA Expense Log'!$C$27:$C$134,A24,'FLPA Expense Log'!$D$27:$D$134,"meals")</f>
        <v>0</v>
      </c>
      <c r="J24" s="5">
        <f>SUMIFS('FLPA Expense Log'!$I$27:$I$134,'FLPA Expense Log'!$C$27:$C$134,A24,'FLPA Expense Log'!$D$27:$D$134,"Miscellaneous Expense")</f>
        <v>0</v>
      </c>
      <c r="K24" s="5">
        <f>SUMIFS('FLPA Expense Log'!$I$27:$I$134,'FLPA Expense Log'!$C$27:$C$134,A24,'FLPA Expense Log'!$D$27:$D$134,"tips")</f>
        <v>0</v>
      </c>
      <c r="L24" s="5">
        <f>SUMIFS('FLPA Expense Log'!$I$27:$I$134,'FLPA Expense Log'!$C$27:$C$134,A24,'FLPA Expense Log'!$D$27:$D$134,"vehicle rental")</f>
        <v>0</v>
      </c>
      <c r="M24" s="5">
        <f>SUMIFS('FLPA Expense Log'!$I$27:$I$134,'FLPA Expense Log'!$C$27:$C$134,A24,'FLPA Expense Log'!$D$27:$D$134,"outside services")</f>
        <v>0</v>
      </c>
      <c r="N24" s="5">
        <f>SUMIFS('FLPA Expense Log'!$I$27:$I$134,'FLPA Expense Log'!$C$27:$C$134,A24,'FLPA Expense Log'!$D$27:$D$134,"cash withdrawal")</f>
        <v>0</v>
      </c>
      <c r="O24" s="5">
        <f>SUMIFS('FLPA Expense Log'!$I$27:$I$134,'FLPA Expense Log'!$C$27:$C$134,A24,'FLPA Expense Log'!$D$27:$D$134,"cash spent")</f>
        <v>0</v>
      </c>
      <c r="P24" s="54">
        <f t="shared" si="6"/>
        <v>0</v>
      </c>
      <c r="Q24" s="54">
        <f t="shared" si="5"/>
        <v>0</v>
      </c>
      <c r="R24" s="199">
        <f>IFERROR(VLOOKUP(A24,'FLPA Expense Log'!$C$27:$I$134,6,FALSE),0)</f>
        <v>0</v>
      </c>
      <c r="S24" s="56"/>
      <c r="T24" s="57"/>
      <c r="U24" s="54"/>
    </row>
    <row r="25" spans="1:21" s="224" customFormat="1" x14ac:dyDescent="0.3">
      <c r="A25" s="200">
        <f t="shared" si="4"/>
        <v>40553</v>
      </c>
      <c r="B25" s="1">
        <v>40553</v>
      </c>
      <c r="C25" s="5">
        <f>SUMIFS('FLPA Expense Log'!$I$27:$I$134,'FLPA Expense Log'!$C$27:$C$134,A25,'FLPA Expense Log'!$D$27:$D$134,"Activity/Entrance Fees")</f>
        <v>0</v>
      </c>
      <c r="D25" s="5">
        <f>SUMIFS('FLPA Expense Log'!$I$27:$I$134,'FLPA Expense Log'!$C$27:$C$134,A25,'FLPA Expense Log'!$D$27:$D$134,"Ground/Local Transportation")</f>
        <v>0</v>
      </c>
      <c r="E25" s="5">
        <f>SUMIFS('FLPA Expense Log'!$I$27:$I$134,'FLPA Expense Log'!$C$27:$C$134,A25,'FLPA Expense Log'!$D$27:$D$134,"Domestic Airfare")</f>
        <v>0</v>
      </c>
      <c r="F25" s="5">
        <f>SUMIFS('FLPA Expense Log'!$I$27:$I$134,'FLPA Expense Log'!$C$27:$C$134,A25,'FLPA Expense Log'!$D$27:$D$134,"Foreign airfare")</f>
        <v>0</v>
      </c>
      <c r="G25" s="5">
        <f>SUMIFS('FLPA Expense Log'!$I$27:$I$134,'FLPA Expense Log'!$C$27:$C$134,A25,'FLPA Expense Log'!$D$27:$D$134,"Instructional Supplies")</f>
        <v>0</v>
      </c>
      <c r="H25" s="5">
        <f>SUMIFS('FLPA Expense Log'!$I$27:$I$134,'FLPA Expense Log'!$C$27:$C$134,A25,'FLPA Expense Log'!$D$27:$D$134,"Lodging")</f>
        <v>0</v>
      </c>
      <c r="I25" s="5">
        <f>SUMIFS('FLPA Expense Log'!$I$27:$I$134,'FLPA Expense Log'!$C$27:$C$134,A25,'FLPA Expense Log'!$D$27:$D$134,"meals")</f>
        <v>0</v>
      </c>
      <c r="J25" s="5">
        <f>SUMIFS('FLPA Expense Log'!$I$27:$I$134,'FLPA Expense Log'!$C$27:$C$134,A25,'FLPA Expense Log'!$D$27:$D$134,"Miscellaneous Expense")</f>
        <v>0</v>
      </c>
      <c r="K25" s="5">
        <f>SUMIFS('FLPA Expense Log'!$I$27:$I$134,'FLPA Expense Log'!$C$27:$C$134,A25,'FLPA Expense Log'!$D$27:$D$134,"tips")</f>
        <v>0</v>
      </c>
      <c r="L25" s="5">
        <f>SUMIFS('FLPA Expense Log'!$I$27:$I$134,'FLPA Expense Log'!$C$27:$C$134,A25,'FLPA Expense Log'!$D$27:$D$134,"vehicle rental")</f>
        <v>0</v>
      </c>
      <c r="M25" s="5">
        <f>SUMIFS('FLPA Expense Log'!$I$27:$I$134,'FLPA Expense Log'!$C$27:$C$134,A25,'FLPA Expense Log'!$D$27:$D$134,"outside services")</f>
        <v>0</v>
      </c>
      <c r="N25" s="5">
        <f>SUMIFS('FLPA Expense Log'!$I$27:$I$134,'FLPA Expense Log'!$C$27:$C$134,A25,'FLPA Expense Log'!$D$27:$D$134,"cash withdrawal")</f>
        <v>0</v>
      </c>
      <c r="O25" s="5">
        <f>SUMIFS('FLPA Expense Log'!$I$27:$I$134,'FLPA Expense Log'!$C$27:$C$134,A25,'FLPA Expense Log'!$D$27:$D$134,"cash spent")</f>
        <v>0</v>
      </c>
      <c r="P25" s="54">
        <f t="shared" si="6"/>
        <v>0</v>
      </c>
      <c r="Q25" s="54">
        <f t="shared" si="5"/>
        <v>0</v>
      </c>
      <c r="R25" s="199">
        <f>IFERROR(VLOOKUP(A25,'FLPA Expense Log'!$C$27:$I$134,6,FALSE),0)</f>
        <v>0</v>
      </c>
      <c r="S25" s="56"/>
      <c r="T25" s="57"/>
      <c r="U25" s="54"/>
    </row>
    <row r="26" spans="1:21" s="224" customFormat="1" x14ac:dyDescent="0.3">
      <c r="A26" s="200">
        <f t="shared" si="4"/>
        <v>40554</v>
      </c>
      <c r="B26" s="1">
        <v>40554</v>
      </c>
      <c r="C26" s="5">
        <f>SUMIFS('FLPA Expense Log'!$I$27:$I$134,'FLPA Expense Log'!$C$27:$C$134,A26,'FLPA Expense Log'!$D$27:$D$134,"Activity/Entrance Fees")</f>
        <v>0</v>
      </c>
      <c r="D26" s="5">
        <f>SUMIFS('FLPA Expense Log'!$I$27:$I$134,'FLPA Expense Log'!$C$27:$C$134,A26,'FLPA Expense Log'!$D$27:$D$134,"Ground/Local Transportation")</f>
        <v>0</v>
      </c>
      <c r="E26" s="5">
        <f>SUMIFS('FLPA Expense Log'!$I$27:$I$134,'FLPA Expense Log'!$C$27:$C$134,A26,'FLPA Expense Log'!$D$27:$D$134,"Domestic Airfare")</f>
        <v>0</v>
      </c>
      <c r="F26" s="5">
        <f>SUMIFS('FLPA Expense Log'!$I$27:$I$134,'FLPA Expense Log'!$C$27:$C$134,A26,'FLPA Expense Log'!$D$27:$D$134,"Foreign airfare")</f>
        <v>0</v>
      </c>
      <c r="G26" s="5">
        <f>SUMIFS('FLPA Expense Log'!$I$27:$I$134,'FLPA Expense Log'!$C$27:$C$134,A26,'FLPA Expense Log'!$D$27:$D$134,"Instructional Supplies")</f>
        <v>0</v>
      </c>
      <c r="H26" s="5">
        <f>SUMIFS('FLPA Expense Log'!$I$27:$I$134,'FLPA Expense Log'!$C$27:$C$134,A26,'FLPA Expense Log'!$D$27:$D$134,"Lodging")</f>
        <v>0</v>
      </c>
      <c r="I26" s="5">
        <f>SUMIFS('FLPA Expense Log'!$I$27:$I$134,'FLPA Expense Log'!$C$27:$C$134,A26,'FLPA Expense Log'!$D$27:$D$134,"meals")</f>
        <v>0</v>
      </c>
      <c r="J26" s="5">
        <f>SUMIFS('FLPA Expense Log'!$I$27:$I$134,'FLPA Expense Log'!$C$27:$C$134,A26,'FLPA Expense Log'!$D$27:$D$134,"Miscellaneous Expense")</f>
        <v>0</v>
      </c>
      <c r="K26" s="5">
        <f>SUMIFS('FLPA Expense Log'!$I$27:$I$134,'FLPA Expense Log'!$C$27:$C$134,A26,'FLPA Expense Log'!$D$27:$D$134,"tips")</f>
        <v>0</v>
      </c>
      <c r="L26" s="5">
        <f>SUMIFS('FLPA Expense Log'!$I$27:$I$134,'FLPA Expense Log'!$C$27:$C$134,A26,'FLPA Expense Log'!$D$27:$D$134,"vehicle rental")</f>
        <v>0</v>
      </c>
      <c r="M26" s="5">
        <f>SUMIFS('FLPA Expense Log'!$I$27:$I$134,'FLPA Expense Log'!$C$27:$C$134,A26,'FLPA Expense Log'!$D$27:$D$134,"outside services")</f>
        <v>0</v>
      </c>
      <c r="N26" s="5">
        <f>SUMIFS('FLPA Expense Log'!$I$27:$I$134,'FLPA Expense Log'!$C$27:$C$134,A26,'FLPA Expense Log'!$D$27:$D$134,"cash withdrawal")</f>
        <v>0</v>
      </c>
      <c r="O26" s="5">
        <f>SUMIFS('FLPA Expense Log'!$I$27:$I$134,'FLPA Expense Log'!$C$27:$C$134,A26,'FLPA Expense Log'!$D$27:$D$134,"cash spent")</f>
        <v>0</v>
      </c>
      <c r="P26" s="54">
        <f t="shared" si="6"/>
        <v>0</v>
      </c>
      <c r="Q26" s="54">
        <f t="shared" si="5"/>
        <v>0</v>
      </c>
      <c r="R26" s="199">
        <f>IFERROR(VLOOKUP(A26,'FLPA Expense Log'!$C$27:$I$134,6,FALSE),0)</f>
        <v>0</v>
      </c>
      <c r="S26" s="56"/>
      <c r="T26" s="57"/>
      <c r="U26" s="54"/>
    </row>
    <row r="27" spans="1:21" x14ac:dyDescent="0.3">
      <c r="A27" s="6"/>
      <c r="B27" s="2" t="s">
        <v>3</v>
      </c>
      <c r="C27" s="18">
        <f>Q13</f>
        <v>0</v>
      </c>
      <c r="D27" s="24">
        <f>P14</f>
        <v>0</v>
      </c>
      <c r="E27" s="6"/>
      <c r="F27" s="6"/>
      <c r="G27" s="6"/>
      <c r="H27" s="6"/>
      <c r="I27" s="6"/>
      <c r="J27" s="6"/>
      <c r="K27" s="6"/>
      <c r="L27" s="6"/>
      <c r="M27" s="6"/>
      <c r="N27" s="4" t="s">
        <v>119</v>
      </c>
      <c r="O27" s="23">
        <f>N14-O14</f>
        <v>0</v>
      </c>
      <c r="P27" s="19"/>
      <c r="Q27" s="6"/>
      <c r="R27" s="6"/>
      <c r="S27" s="6"/>
      <c r="T27" s="6"/>
      <c r="U27" s="54"/>
    </row>
    <row r="28" spans="1:2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9"/>
      <c r="Q28" s="6"/>
      <c r="R28" s="6"/>
      <c r="S28" s="6"/>
      <c r="T28" s="6"/>
      <c r="U28" s="54"/>
    </row>
    <row r="29" spans="1:21" x14ac:dyDescent="0.3">
      <c r="A29" s="4"/>
      <c r="B29" s="4" t="s">
        <v>5</v>
      </c>
      <c r="C29" s="23">
        <f t="shared" ref="C29:G29" si="7">(C31*$R31)+(C32*$R32)+(C33*$R33)+(C34*$R34)+(C35*$R35)+(C36*$R36)+(C37*$R37)+(C38*$R38)+(C39*$R39)+(C40*$R40)+(C41*$R41)+(C42*$R42)+(C43*$R43)+(C44*$R44)+(C45*$R45)+(C46*$R46)+(C47*$R47)+(C48*$R48)+(C49*$R49)</f>
        <v>0</v>
      </c>
      <c r="D29" s="23">
        <f t="shared" si="7"/>
        <v>0</v>
      </c>
      <c r="E29" s="23">
        <f t="shared" si="7"/>
        <v>0</v>
      </c>
      <c r="F29" s="23">
        <f t="shared" si="7"/>
        <v>0</v>
      </c>
      <c r="G29" s="23">
        <f t="shared" si="7"/>
        <v>0</v>
      </c>
      <c r="H29" s="23">
        <f>(H31*$R31)+(H32*$R32)+(H33*$R33)+(H34*$R34)+(H35*$R35)+(H36*$R36)+(H37*$R37)+(H38*$R38)+(H39*$R39)+(H40*$R40)+(H41*$R41)+(H42*$R42)+(H43*$R43)+(H44*$R44)+(H45*$R45)+(H46*$R46)+(H47*$R47)+(H48*$R48)+(H49*$R49)</f>
        <v>0</v>
      </c>
      <c r="I29" s="23">
        <f t="shared" ref="I29:O29" si="8">(I31*$R31)+(I32*$R32)+(I33*$R33)+(I34*$R34)+(I35*$R35)+(I36*$R36)+(I37*$R37)+(I38*$R38)+(I39*$R39)+(I40*$R40)+(I41*$R41)+(I42*$R42)+(I43*$R43)+(I44*$R44)+(I45*$R45)+(I46*$R46)+(I47*$R47)+(I48*$R48)+(I49*$R49)</f>
        <v>0</v>
      </c>
      <c r="J29" s="23">
        <f t="shared" si="8"/>
        <v>0</v>
      </c>
      <c r="K29" s="23">
        <f t="shared" si="8"/>
        <v>0</v>
      </c>
      <c r="L29" s="23">
        <f t="shared" si="8"/>
        <v>0</v>
      </c>
      <c r="M29" s="23">
        <f t="shared" si="8"/>
        <v>0</v>
      </c>
      <c r="N29" s="23">
        <f t="shared" si="8"/>
        <v>0</v>
      </c>
      <c r="O29" s="23">
        <f t="shared" si="8"/>
        <v>0</v>
      </c>
      <c r="P29" s="4" t="s">
        <v>14</v>
      </c>
      <c r="Q29" s="16">
        <f>SUM(Q31:Q49)</f>
        <v>0</v>
      </c>
      <c r="R29" s="2" t="s">
        <v>14</v>
      </c>
      <c r="S29" s="2" t="s">
        <v>14</v>
      </c>
      <c r="T29" s="4" t="s">
        <v>14</v>
      </c>
      <c r="U29" s="54"/>
    </row>
    <row r="30" spans="1:21" s="225" customFormat="1" x14ac:dyDescent="0.3">
      <c r="A30" s="55"/>
      <c r="B30" s="55"/>
      <c r="C30" s="55">
        <f>SUM(C31:C49)</f>
        <v>0</v>
      </c>
      <c r="D30" s="55">
        <f t="shared" ref="D30:O30" si="9">SUM(D31:D49)</f>
        <v>0</v>
      </c>
      <c r="E30" s="55">
        <f t="shared" si="9"/>
        <v>0</v>
      </c>
      <c r="F30" s="55">
        <f t="shared" si="9"/>
        <v>0</v>
      </c>
      <c r="G30" s="55">
        <f t="shared" si="9"/>
        <v>0</v>
      </c>
      <c r="H30" s="55">
        <f t="shared" si="9"/>
        <v>0</v>
      </c>
      <c r="I30" s="55">
        <f t="shared" si="9"/>
        <v>0</v>
      </c>
      <c r="J30" s="55">
        <f t="shared" si="9"/>
        <v>0</v>
      </c>
      <c r="K30" s="55">
        <f t="shared" si="9"/>
        <v>0</v>
      </c>
      <c r="L30" s="55">
        <f t="shared" si="9"/>
        <v>0</v>
      </c>
      <c r="M30" s="55">
        <f t="shared" si="9"/>
        <v>0</v>
      </c>
      <c r="N30" s="55">
        <f t="shared" si="9"/>
        <v>0</v>
      </c>
      <c r="O30" s="55">
        <f t="shared" si="9"/>
        <v>0</v>
      </c>
      <c r="P30" s="55">
        <f>SUM(P31:P49)</f>
        <v>0</v>
      </c>
      <c r="Q30" s="55" t="s">
        <v>14</v>
      </c>
      <c r="R30" s="51" t="s">
        <v>14</v>
      </c>
      <c r="S30" s="51" t="s">
        <v>14</v>
      </c>
      <c r="T30" s="55" t="s">
        <v>14</v>
      </c>
      <c r="U30" s="54"/>
    </row>
    <row r="31" spans="1:21" s="225" customFormat="1" x14ac:dyDescent="0.3">
      <c r="A31" s="200">
        <f>B31</f>
        <v>40555</v>
      </c>
      <c r="B31" s="203">
        <v>40555</v>
      </c>
      <c r="C31" s="5">
        <f>SUMIFS('FLPA Expense Log'!$I$27:$I$134,'FLPA Expense Log'!$C$27:$C$134,A31,'FLPA Expense Log'!$D$27:$D$134,"Activity/Entrance Fees")</f>
        <v>0</v>
      </c>
      <c r="D31" s="5">
        <f>SUMIFS('FLPA Expense Log'!$I$27:$I$134,'FLPA Expense Log'!$C$27:$C$134,A31,'FLPA Expense Log'!$D$27:$D$134,"Ground/Local Transportation")</f>
        <v>0</v>
      </c>
      <c r="E31" s="5">
        <f>SUMIFS('FLPA Expense Log'!$I$27:$I$134,'FLPA Expense Log'!$C$27:$C$134,A31,'FLPA Expense Log'!$D$27:$D$134,"Domestic Airfare")</f>
        <v>0</v>
      </c>
      <c r="F31" s="5">
        <f>SUMIFS('FLPA Expense Log'!$I$27:$I$134,'FLPA Expense Log'!$C$27:$C$134,A31,'FLPA Expense Log'!$D$27:$D$134,"Foreign Airfare")</f>
        <v>0</v>
      </c>
      <c r="G31" s="5">
        <f>SUMIFS('FLPA Expense Log'!$I$27:$I$134,'FLPA Expense Log'!$C$27:$C$134,A31,'FLPA Expense Log'!$D$27:$D$134,"Instructional Supplies")</f>
        <v>0</v>
      </c>
      <c r="H31" s="5">
        <f>SUMIFS('FLPA Expense Log'!$I$27:$I$134,'FLPA Expense Log'!$C$27:$C$134,A31,'FLPA Expense Log'!$D$27:$D$134,"Lodging")</f>
        <v>0</v>
      </c>
      <c r="I31" s="5">
        <f>SUMIFS('FLPA Expense Log'!$I$27:$I$134,'FLPA Expense Log'!$C$27:$C$134,A31,'FLPA Expense Log'!$D$27:$D$134,"Meals")</f>
        <v>0</v>
      </c>
      <c r="J31" s="5">
        <f>SUMIFS('FLPA Expense Log'!$I$27:$I$134,'FLPA Expense Log'!$C$27:$C$134,A31,'FLPA Expense Log'!$D$27:$D$134,"Miscellaneous expense")</f>
        <v>0</v>
      </c>
      <c r="K31" s="5">
        <f>SUMIFS('FLPA Expense Log'!$I$27:$I$134,'FLPA Expense Log'!$C$27:$C$134,A31,'FLPA Expense Log'!$D$27:$D$134,"Tips")</f>
        <v>0</v>
      </c>
      <c r="L31" s="5">
        <f>SUMIFS('FLPA Expense Log'!$I$27:$I$134,'FLPA Expense Log'!$C$27:$C$134,A31,'FLPA Expense Log'!$D$27:$D$134,"Vehicle Rental")</f>
        <v>0</v>
      </c>
      <c r="M31" s="5">
        <f>SUMIFS('FLPA Expense Log'!$I$27:$I$134,'FLPA Expense Log'!$C$27:$C$134,A31,'FLPA Expense Log'!$D$27:$D$134,"Outside Services")</f>
        <v>0</v>
      </c>
      <c r="N31" s="5">
        <f>SUMIFS('FLPA Expense Log'!$I$27:$I$134,'FLPA Expense Log'!$C$27:$C$134,A31,'FLPA Expense Log'!$D$27:$D$134,"Cash Withdrawal")</f>
        <v>0</v>
      </c>
      <c r="O31" s="5">
        <f>SUMIFS('FLPA Expense Log'!$I$27:$I$134,'FLPA Expense Log'!$C$27:$C$134,A31,'FLPA Expense Log'!$D$27:$D$134,"Cash spent")</f>
        <v>0</v>
      </c>
      <c r="P31" s="54">
        <f>SUM(C31:N31)</f>
        <v>0</v>
      </c>
      <c r="Q31" s="54">
        <f t="shared" ref="Q31:Q48" si="10">PRODUCT(P31,R31)</f>
        <v>0</v>
      </c>
      <c r="R31" s="199">
        <f>IFERROR(VLOOKUP(A31,'FLPA Expense Log'!$C$27:$I$134,6,FALSE),0)</f>
        <v>0</v>
      </c>
      <c r="S31" s="56"/>
      <c r="T31" s="56"/>
      <c r="U31" s="54"/>
    </row>
    <row r="32" spans="1:21" s="225" customFormat="1" x14ac:dyDescent="0.3">
      <c r="A32" s="200">
        <f t="shared" ref="A32:A48" si="11">B32</f>
        <v>40556</v>
      </c>
      <c r="B32" s="203">
        <v>40556</v>
      </c>
      <c r="C32" s="5">
        <f>SUMIFS('FLPA Expense Log'!$I$27:$I$134,'FLPA Expense Log'!$C$27:$C$134,A32,'FLPA Expense Log'!$D$27:$D$134,"Activity/Entrance Fees")</f>
        <v>0</v>
      </c>
      <c r="D32" s="5">
        <f>SUMIFS('FLPA Expense Log'!$I$27:$I$134,'FLPA Expense Log'!$C$27:$C$134,A32,'FLPA Expense Log'!$D$27:$D$134,"Ground/Local Transportation")</f>
        <v>0</v>
      </c>
      <c r="E32" s="5">
        <f>SUMIFS('FLPA Expense Log'!$I$27:$I$134,'FLPA Expense Log'!$C$27:$C$134,A32,'FLPA Expense Log'!$D$27:$D$134,"Domestic Airfare")</f>
        <v>0</v>
      </c>
      <c r="F32" s="5">
        <f>SUMIFS('FLPA Expense Log'!$I$27:$I$134,'FLPA Expense Log'!$C$27:$C$134,A32,'FLPA Expense Log'!$D$27:$D$134,"Foreign Airfare")</f>
        <v>0</v>
      </c>
      <c r="G32" s="5">
        <f>SUMIFS('FLPA Expense Log'!$I$27:$I$134,'FLPA Expense Log'!$C$27:$C$134,A32,'FLPA Expense Log'!$D$27:$D$134,"Instructional Supplies")</f>
        <v>0</v>
      </c>
      <c r="H32" s="5">
        <f>SUMIFS('FLPA Expense Log'!$I$27:$I$134,'FLPA Expense Log'!$C$27:$C$134,A32,'FLPA Expense Log'!$D$27:$D$134,"Lodging")</f>
        <v>0</v>
      </c>
      <c r="I32" s="5">
        <f>SUMIFS('FLPA Expense Log'!$I$27:$I$134,'FLPA Expense Log'!$C$27:$C$134,A32,'FLPA Expense Log'!$D$27:$D$134,"Meals")</f>
        <v>0</v>
      </c>
      <c r="J32" s="5">
        <f>SUMIFS('FLPA Expense Log'!$I$27:$I$134,'FLPA Expense Log'!$C$27:$C$134,A32,'FLPA Expense Log'!$D$27:$D$134,"Miscellaneous expense")</f>
        <v>0</v>
      </c>
      <c r="K32" s="5">
        <f>SUMIFS('FLPA Expense Log'!$I$27:$I$134,'FLPA Expense Log'!$C$27:$C$134,A32,'FLPA Expense Log'!$D$27:$D$134,"Tips")</f>
        <v>0</v>
      </c>
      <c r="L32" s="5">
        <f>SUMIFS('FLPA Expense Log'!$I$27:$I$134,'FLPA Expense Log'!$C$27:$C$134,A32,'FLPA Expense Log'!$D$27:$D$134,"Vehicle Rental")</f>
        <v>0</v>
      </c>
      <c r="M32" s="5">
        <f>SUMIFS('FLPA Expense Log'!$I$27:$I$134,'FLPA Expense Log'!$C$27:$C$134,A32,'FLPA Expense Log'!$D$27:$D$134,"Outside Services")</f>
        <v>0</v>
      </c>
      <c r="N32" s="5">
        <f>SUMIFS('FLPA Expense Log'!$I$27:$I$134,'FLPA Expense Log'!$C$27:$C$134,A32,'FLPA Expense Log'!$D$27:$D$134,"Cash Withdrawal")</f>
        <v>0</v>
      </c>
      <c r="O32" s="5">
        <f>SUMIFS('FLPA Expense Log'!$I$27:$I$134,'FLPA Expense Log'!$C$27:$C$134,A32,'FLPA Expense Log'!$D$27:$D$134,"Cash spent")</f>
        <v>0</v>
      </c>
      <c r="P32" s="54">
        <f t="shared" ref="P32:P48" si="12">SUM(C32:N32)</f>
        <v>0</v>
      </c>
      <c r="Q32" s="54">
        <f t="shared" si="10"/>
        <v>0</v>
      </c>
      <c r="R32" s="199">
        <f>IFERROR(VLOOKUP(A32,'FLPA Expense Log'!$C$27:$I$134,6,FALSE),0)</f>
        <v>0</v>
      </c>
      <c r="S32" s="56"/>
      <c r="T32" s="56"/>
      <c r="U32" s="54"/>
    </row>
    <row r="33" spans="1:21" s="225" customFormat="1" x14ac:dyDescent="0.3">
      <c r="A33" s="200">
        <f t="shared" si="11"/>
        <v>40557</v>
      </c>
      <c r="B33" s="203">
        <v>40557</v>
      </c>
      <c r="C33" s="5">
        <f>SUMIFS('FLPA Expense Log'!$I$27:$I$134,'FLPA Expense Log'!$C$27:$C$134,A33,'FLPA Expense Log'!$D$27:$D$134,"Activity/Entrance Fees")</f>
        <v>0</v>
      </c>
      <c r="D33" s="5">
        <f>SUMIFS('FLPA Expense Log'!$I$27:$I$134,'FLPA Expense Log'!$C$27:$C$134,A33,'FLPA Expense Log'!$D$27:$D$134,"Ground/Local Transportation")</f>
        <v>0</v>
      </c>
      <c r="E33" s="5">
        <f>SUMIFS('FLPA Expense Log'!$I$27:$I$134,'FLPA Expense Log'!$C$27:$C$134,A33,'FLPA Expense Log'!$D$27:$D$134,"Domestic Airfare")</f>
        <v>0</v>
      </c>
      <c r="F33" s="5">
        <f>SUMIFS('FLPA Expense Log'!$I$27:$I$134,'FLPA Expense Log'!$C$27:$C$134,A33,'FLPA Expense Log'!$D$27:$D$134,"Foreign Airfare")</f>
        <v>0</v>
      </c>
      <c r="G33" s="5">
        <f>SUMIFS('FLPA Expense Log'!$I$27:$I$134,'FLPA Expense Log'!$C$27:$C$134,A33,'FLPA Expense Log'!$D$27:$D$134,"Instructional Supplies")</f>
        <v>0</v>
      </c>
      <c r="H33" s="5">
        <f>SUMIFS('FLPA Expense Log'!$I$27:$I$134,'FLPA Expense Log'!$C$27:$C$134,A33,'FLPA Expense Log'!$D$27:$D$134,"Lodging")</f>
        <v>0</v>
      </c>
      <c r="I33" s="5">
        <f>SUMIFS('FLPA Expense Log'!$I$27:$I$134,'FLPA Expense Log'!$C$27:$C$134,A33,'FLPA Expense Log'!$D$27:$D$134,"Meals")</f>
        <v>0</v>
      </c>
      <c r="J33" s="5">
        <f>SUMIFS('FLPA Expense Log'!$I$27:$I$134,'FLPA Expense Log'!$C$27:$C$134,A33,'FLPA Expense Log'!$D$27:$D$134,"Miscellaneous expense")</f>
        <v>0</v>
      </c>
      <c r="K33" s="5">
        <f>SUMIFS('FLPA Expense Log'!$I$27:$I$134,'FLPA Expense Log'!$C$27:$C$134,A33,'FLPA Expense Log'!$D$27:$D$134,"Tips")</f>
        <v>0</v>
      </c>
      <c r="L33" s="5">
        <f>SUMIFS('FLPA Expense Log'!$I$27:$I$134,'FLPA Expense Log'!$C$27:$C$134,A33,'FLPA Expense Log'!$D$27:$D$134,"Vehicle Rental")</f>
        <v>0</v>
      </c>
      <c r="M33" s="5">
        <f>SUMIFS('FLPA Expense Log'!$I$27:$I$134,'FLPA Expense Log'!$C$27:$C$134,A33,'FLPA Expense Log'!$D$27:$D$134,"Outside Services")</f>
        <v>0</v>
      </c>
      <c r="N33" s="5">
        <f>SUMIFS('FLPA Expense Log'!$I$27:$I$134,'FLPA Expense Log'!$C$27:$C$134,A33,'FLPA Expense Log'!$D$27:$D$134,"Cash Withdrawal")</f>
        <v>0</v>
      </c>
      <c r="O33" s="5">
        <f>SUMIFS('FLPA Expense Log'!$I$27:$I$134,'FLPA Expense Log'!$C$27:$C$134,A33,'FLPA Expense Log'!$D$27:$D$134,"Cash spent")</f>
        <v>0</v>
      </c>
      <c r="P33" s="54">
        <f t="shared" si="12"/>
        <v>0</v>
      </c>
      <c r="Q33" s="54">
        <f t="shared" si="10"/>
        <v>0</v>
      </c>
      <c r="R33" s="199">
        <f>IFERROR(VLOOKUP(A33,'FLPA Expense Log'!$C$27:$I$134,6,FALSE),0)</f>
        <v>0</v>
      </c>
      <c r="S33" s="56"/>
      <c r="T33" s="56"/>
      <c r="U33" s="54"/>
    </row>
    <row r="34" spans="1:21" s="225" customFormat="1" x14ac:dyDescent="0.3">
      <c r="A34" s="200">
        <f t="shared" si="11"/>
        <v>40558</v>
      </c>
      <c r="B34" s="203">
        <v>40558</v>
      </c>
      <c r="C34" s="5">
        <f>SUMIFS('FLPA Expense Log'!$I$27:$I$134,'FLPA Expense Log'!$C$27:$C$134,A34,'FLPA Expense Log'!$D$27:$D$134,"Activity/Entrance Fees")</f>
        <v>0</v>
      </c>
      <c r="D34" s="5">
        <f>SUMIFS('FLPA Expense Log'!$I$27:$I$134,'FLPA Expense Log'!$C$27:$C$134,A34,'FLPA Expense Log'!$D$27:$D$134,"Ground/Local Transportation")</f>
        <v>0</v>
      </c>
      <c r="E34" s="5">
        <f>SUMIFS('FLPA Expense Log'!$I$27:$I$134,'FLPA Expense Log'!$C$27:$C$134,A34,'FLPA Expense Log'!$D$27:$D$134,"Domestic Airfare")</f>
        <v>0</v>
      </c>
      <c r="F34" s="5">
        <f>SUMIFS('FLPA Expense Log'!$I$27:$I$134,'FLPA Expense Log'!$C$27:$C$134,A34,'FLPA Expense Log'!$D$27:$D$134,"Foreign Airfare")</f>
        <v>0</v>
      </c>
      <c r="G34" s="5">
        <f>SUMIFS('FLPA Expense Log'!$I$27:$I$134,'FLPA Expense Log'!$C$27:$C$134,A34,'FLPA Expense Log'!$D$27:$D$134,"Instructional Supplies")</f>
        <v>0</v>
      </c>
      <c r="H34" s="5">
        <f>SUMIFS('FLPA Expense Log'!$I$27:$I$134,'FLPA Expense Log'!$C$27:$C$134,A34,'FLPA Expense Log'!$D$27:$D$134,"Lodging")</f>
        <v>0</v>
      </c>
      <c r="I34" s="5">
        <f>SUMIFS('FLPA Expense Log'!$I$27:$I$134,'FLPA Expense Log'!$C$27:$C$134,A34,'FLPA Expense Log'!$D$27:$D$134,"Meals")</f>
        <v>0</v>
      </c>
      <c r="J34" s="5">
        <f>SUMIFS('FLPA Expense Log'!$I$27:$I$134,'FLPA Expense Log'!$C$27:$C$134,A34,'FLPA Expense Log'!$D$27:$D$134,"Miscellaneous expense")</f>
        <v>0</v>
      </c>
      <c r="K34" s="5">
        <f>SUMIFS('FLPA Expense Log'!$I$27:$I$134,'FLPA Expense Log'!$C$27:$C$134,A34,'FLPA Expense Log'!$D$27:$D$134,"Tips")</f>
        <v>0</v>
      </c>
      <c r="L34" s="5">
        <f>SUMIFS('FLPA Expense Log'!$I$27:$I$134,'FLPA Expense Log'!$C$27:$C$134,A34,'FLPA Expense Log'!$D$27:$D$134,"Vehicle Rental")</f>
        <v>0</v>
      </c>
      <c r="M34" s="5">
        <f>SUMIFS('FLPA Expense Log'!$I$27:$I$134,'FLPA Expense Log'!$C$27:$C$134,A34,'FLPA Expense Log'!$D$27:$D$134,"Outside Services")</f>
        <v>0</v>
      </c>
      <c r="N34" s="5">
        <f>SUMIFS('FLPA Expense Log'!$I$27:$I$134,'FLPA Expense Log'!$C$27:$C$134,A34,'FLPA Expense Log'!$D$27:$D$134,"Cash Withdrawal")</f>
        <v>0</v>
      </c>
      <c r="O34" s="5">
        <f>SUMIFS('FLPA Expense Log'!$I$27:$I$134,'FLPA Expense Log'!$C$27:$C$134,A34,'FLPA Expense Log'!$D$27:$D$134,"Cash spent")</f>
        <v>0</v>
      </c>
      <c r="P34" s="54">
        <f t="shared" si="12"/>
        <v>0</v>
      </c>
      <c r="Q34" s="54">
        <f t="shared" si="10"/>
        <v>0</v>
      </c>
      <c r="R34" s="199">
        <f>IFERROR(VLOOKUP(A34,'FLPA Expense Log'!$C$27:$I$134,6,FALSE),0)</f>
        <v>0</v>
      </c>
      <c r="S34" s="56"/>
      <c r="T34" s="56"/>
      <c r="U34" s="54"/>
    </row>
    <row r="35" spans="1:21" s="225" customFormat="1" x14ac:dyDescent="0.3">
      <c r="A35" s="200">
        <f t="shared" si="11"/>
        <v>40559</v>
      </c>
      <c r="B35" s="203">
        <v>40559</v>
      </c>
      <c r="C35" s="5">
        <f>SUMIFS('FLPA Expense Log'!$I$27:$I$134,'FLPA Expense Log'!$C$27:$C$134,A35,'FLPA Expense Log'!$D$27:$D$134,"Activity/Entrance Fees")</f>
        <v>0</v>
      </c>
      <c r="D35" s="5">
        <f>SUMIFS('FLPA Expense Log'!$I$27:$I$134,'FLPA Expense Log'!$C$27:$C$134,A35,'FLPA Expense Log'!$D$27:$D$134,"Ground/Local Transportation")</f>
        <v>0</v>
      </c>
      <c r="E35" s="5">
        <f>SUMIFS('FLPA Expense Log'!$I$27:$I$134,'FLPA Expense Log'!$C$27:$C$134,A35,'FLPA Expense Log'!$D$27:$D$134,"Domestic Airfare")</f>
        <v>0</v>
      </c>
      <c r="F35" s="5">
        <f>SUMIFS('FLPA Expense Log'!$I$27:$I$134,'FLPA Expense Log'!$C$27:$C$134,A35,'FLPA Expense Log'!$D$27:$D$134,"Foreign Airfare")</f>
        <v>0</v>
      </c>
      <c r="G35" s="5">
        <f>SUMIFS('FLPA Expense Log'!$I$27:$I$134,'FLPA Expense Log'!$C$27:$C$134,A35,'FLPA Expense Log'!$D$27:$D$134,"Instructional Supplies")</f>
        <v>0</v>
      </c>
      <c r="H35" s="5">
        <f>SUMIFS('FLPA Expense Log'!$I$27:$I$134,'FLPA Expense Log'!$C$27:$C$134,A35,'FLPA Expense Log'!$D$27:$D$134,"Lodging")</f>
        <v>0</v>
      </c>
      <c r="I35" s="5">
        <f>SUMIFS('FLPA Expense Log'!$I$27:$I$134,'FLPA Expense Log'!$C$27:$C$134,A35,'FLPA Expense Log'!$D$27:$D$134,"Meals")</f>
        <v>0</v>
      </c>
      <c r="J35" s="5">
        <f>SUMIFS('FLPA Expense Log'!$I$27:$I$134,'FLPA Expense Log'!$C$27:$C$134,A35,'FLPA Expense Log'!$D$27:$D$134,"Miscellaneous expense")</f>
        <v>0</v>
      </c>
      <c r="K35" s="5">
        <f>SUMIFS('FLPA Expense Log'!$I$27:$I$134,'FLPA Expense Log'!$C$27:$C$134,A35,'FLPA Expense Log'!$D$27:$D$134,"Tips")</f>
        <v>0</v>
      </c>
      <c r="L35" s="5">
        <f>SUMIFS('FLPA Expense Log'!$I$27:$I$134,'FLPA Expense Log'!$C$27:$C$134,A35,'FLPA Expense Log'!$D$27:$D$134,"Vehicle Rental")</f>
        <v>0</v>
      </c>
      <c r="M35" s="5">
        <f>SUMIFS('FLPA Expense Log'!$I$27:$I$134,'FLPA Expense Log'!$C$27:$C$134,A35,'FLPA Expense Log'!$D$27:$D$134,"Outside Services")</f>
        <v>0</v>
      </c>
      <c r="N35" s="5">
        <f>SUMIFS('FLPA Expense Log'!$I$27:$I$134,'FLPA Expense Log'!$C$27:$C$134,A35,'FLPA Expense Log'!$D$27:$D$134,"Cash Withdrawal")</f>
        <v>0</v>
      </c>
      <c r="O35" s="5">
        <f>SUMIFS('FLPA Expense Log'!$I$27:$I$134,'FLPA Expense Log'!$C$27:$C$134,A35,'FLPA Expense Log'!$D$27:$D$134,"Cash spent")</f>
        <v>0</v>
      </c>
      <c r="P35" s="54">
        <f t="shared" si="12"/>
        <v>0</v>
      </c>
      <c r="Q35" s="54">
        <f t="shared" si="10"/>
        <v>0</v>
      </c>
      <c r="R35" s="199">
        <f>IFERROR(VLOOKUP(A35,'FLPA Expense Log'!$C$27:$I$134,6,FALSE),0)</f>
        <v>0</v>
      </c>
      <c r="S35" s="56"/>
      <c r="T35" s="56"/>
      <c r="U35" s="54"/>
    </row>
    <row r="36" spans="1:21" s="225" customFormat="1" x14ac:dyDescent="0.3">
      <c r="A36" s="200">
        <f t="shared" si="11"/>
        <v>40560</v>
      </c>
      <c r="B36" s="203">
        <v>40560</v>
      </c>
      <c r="C36" s="5">
        <f>SUMIFS('FLPA Expense Log'!$I$27:$I$134,'FLPA Expense Log'!$C$27:$C$134,A36,'FLPA Expense Log'!$D$27:$D$134,"Activity/Entrance Fees")</f>
        <v>0</v>
      </c>
      <c r="D36" s="5">
        <f>SUMIFS('FLPA Expense Log'!$I$27:$I$134,'FLPA Expense Log'!$C$27:$C$134,A36,'FLPA Expense Log'!$D$27:$D$134,"Ground/Local Transportation")</f>
        <v>0</v>
      </c>
      <c r="E36" s="5">
        <f>SUMIFS('FLPA Expense Log'!$I$27:$I$134,'FLPA Expense Log'!$C$27:$C$134,A36,'FLPA Expense Log'!$D$27:$D$134,"Domestic Airfare")</f>
        <v>0</v>
      </c>
      <c r="F36" s="5">
        <f>SUMIFS('FLPA Expense Log'!$I$27:$I$134,'FLPA Expense Log'!$C$27:$C$134,A36,'FLPA Expense Log'!$D$27:$D$134,"Foreign Airfare")</f>
        <v>0</v>
      </c>
      <c r="G36" s="5">
        <f>SUMIFS('FLPA Expense Log'!$I$27:$I$134,'FLPA Expense Log'!$C$27:$C$134,A36,'FLPA Expense Log'!$D$27:$D$134,"Instructional Supplies")</f>
        <v>0</v>
      </c>
      <c r="H36" s="5">
        <f>SUMIFS('FLPA Expense Log'!$I$27:$I$134,'FLPA Expense Log'!$C$27:$C$134,A36,'FLPA Expense Log'!$D$27:$D$134,"Lodging")</f>
        <v>0</v>
      </c>
      <c r="I36" s="5">
        <f>SUMIFS('FLPA Expense Log'!$I$27:$I$134,'FLPA Expense Log'!$C$27:$C$134,A36,'FLPA Expense Log'!$D$27:$D$134,"Meals")</f>
        <v>0</v>
      </c>
      <c r="J36" s="5">
        <f>SUMIFS('FLPA Expense Log'!$I$27:$I$134,'FLPA Expense Log'!$C$27:$C$134,A36,'FLPA Expense Log'!$D$27:$D$134,"Miscellaneous expense")</f>
        <v>0</v>
      </c>
      <c r="K36" s="5">
        <f>SUMIFS('FLPA Expense Log'!$I$27:$I$134,'FLPA Expense Log'!$C$27:$C$134,A36,'FLPA Expense Log'!$D$27:$D$134,"Tips")</f>
        <v>0</v>
      </c>
      <c r="L36" s="5">
        <f>SUMIFS('FLPA Expense Log'!$I$27:$I$134,'FLPA Expense Log'!$C$27:$C$134,A36,'FLPA Expense Log'!$D$27:$D$134,"Vehicle Rental")</f>
        <v>0</v>
      </c>
      <c r="M36" s="5">
        <f>SUMIFS('FLPA Expense Log'!$I$27:$I$134,'FLPA Expense Log'!$C$27:$C$134,A36,'FLPA Expense Log'!$D$27:$D$134,"Outside Services")</f>
        <v>0</v>
      </c>
      <c r="N36" s="5">
        <f>SUMIFS('FLPA Expense Log'!$I$27:$I$134,'FLPA Expense Log'!$C$27:$C$134,A36,'FLPA Expense Log'!$D$27:$D$134,"Cash Withdrawal")</f>
        <v>0</v>
      </c>
      <c r="O36" s="5">
        <f>SUMIFS('FLPA Expense Log'!$I$27:$I$134,'FLPA Expense Log'!$C$27:$C$134,A36,'FLPA Expense Log'!$D$27:$D$134,"Cash spent")</f>
        <v>0</v>
      </c>
      <c r="P36" s="54">
        <f t="shared" si="12"/>
        <v>0</v>
      </c>
      <c r="Q36" s="54">
        <f t="shared" si="10"/>
        <v>0</v>
      </c>
      <c r="R36" s="199">
        <f>IFERROR(VLOOKUP(A36,'FLPA Expense Log'!$C$27:$I$134,6,FALSE),0)</f>
        <v>0</v>
      </c>
      <c r="S36" s="56"/>
      <c r="T36" s="56"/>
      <c r="U36" s="54"/>
    </row>
    <row r="37" spans="1:21" s="225" customFormat="1" x14ac:dyDescent="0.3">
      <c r="A37" s="200">
        <f t="shared" si="11"/>
        <v>40561</v>
      </c>
      <c r="B37" s="203">
        <v>40561</v>
      </c>
      <c r="C37" s="5">
        <f>SUMIFS('FLPA Expense Log'!$I$27:$I$134,'FLPA Expense Log'!$C$27:$C$134,A37,'FLPA Expense Log'!$D$27:$D$134,"Activity/Entrance Fees")</f>
        <v>0</v>
      </c>
      <c r="D37" s="5">
        <f>SUMIFS('FLPA Expense Log'!$I$27:$I$134,'FLPA Expense Log'!$C$27:$C$134,A37,'FLPA Expense Log'!$D$27:$D$134,"Ground/Local Transportation")</f>
        <v>0</v>
      </c>
      <c r="E37" s="5">
        <f>SUMIFS('FLPA Expense Log'!$I$27:$I$134,'FLPA Expense Log'!$C$27:$C$134,A37,'FLPA Expense Log'!$D$27:$D$134,"Domestic Airfare")</f>
        <v>0</v>
      </c>
      <c r="F37" s="5">
        <f>SUMIFS('FLPA Expense Log'!$I$27:$I$134,'FLPA Expense Log'!$C$27:$C$134,A37,'FLPA Expense Log'!$D$27:$D$134,"Foreign Airfare")</f>
        <v>0</v>
      </c>
      <c r="G37" s="5">
        <f>SUMIFS('FLPA Expense Log'!$I$27:$I$134,'FLPA Expense Log'!$C$27:$C$134,A37,'FLPA Expense Log'!$D$27:$D$134,"Instructional Supplies")</f>
        <v>0</v>
      </c>
      <c r="H37" s="5">
        <f>SUMIFS('FLPA Expense Log'!$I$27:$I$134,'FLPA Expense Log'!$C$27:$C$134,A37,'FLPA Expense Log'!$D$27:$D$134,"Lodging")</f>
        <v>0</v>
      </c>
      <c r="I37" s="5">
        <f>SUMIFS('FLPA Expense Log'!$I$27:$I$134,'FLPA Expense Log'!$C$27:$C$134,A37,'FLPA Expense Log'!$D$27:$D$134,"Meals")</f>
        <v>0</v>
      </c>
      <c r="J37" s="5">
        <f>SUMIFS('FLPA Expense Log'!$I$27:$I$134,'FLPA Expense Log'!$C$27:$C$134,A37,'FLPA Expense Log'!$D$27:$D$134,"Miscellaneous expense")</f>
        <v>0</v>
      </c>
      <c r="K37" s="5">
        <f>SUMIFS('FLPA Expense Log'!$I$27:$I$134,'FLPA Expense Log'!$C$27:$C$134,A37,'FLPA Expense Log'!$D$27:$D$134,"Tips")</f>
        <v>0</v>
      </c>
      <c r="L37" s="5">
        <f>SUMIFS('FLPA Expense Log'!$I$27:$I$134,'FLPA Expense Log'!$C$27:$C$134,A37,'FLPA Expense Log'!$D$27:$D$134,"Vehicle Rental")</f>
        <v>0</v>
      </c>
      <c r="M37" s="5">
        <f>SUMIFS('FLPA Expense Log'!$I$27:$I$134,'FLPA Expense Log'!$C$27:$C$134,A37,'FLPA Expense Log'!$D$27:$D$134,"Outside Services")</f>
        <v>0</v>
      </c>
      <c r="N37" s="5">
        <f>SUMIFS('FLPA Expense Log'!$I$27:$I$134,'FLPA Expense Log'!$C$27:$C$134,A37,'FLPA Expense Log'!$D$27:$D$134,"Cash Withdrawal")</f>
        <v>0</v>
      </c>
      <c r="O37" s="5">
        <f>SUMIFS('FLPA Expense Log'!$I$27:$I$134,'FLPA Expense Log'!$C$27:$C$134,A37,'FLPA Expense Log'!$D$27:$D$134,"Cash spent")</f>
        <v>0</v>
      </c>
      <c r="P37" s="54">
        <f t="shared" si="12"/>
        <v>0</v>
      </c>
      <c r="Q37" s="54">
        <f t="shared" si="10"/>
        <v>0</v>
      </c>
      <c r="R37" s="199">
        <f>IFERROR(VLOOKUP(A37,'FLPA Expense Log'!$C$27:$I$134,6,FALSE),0)</f>
        <v>0</v>
      </c>
      <c r="S37" s="56"/>
      <c r="T37" s="56"/>
      <c r="U37" s="54"/>
    </row>
    <row r="38" spans="1:21" s="225" customFormat="1" x14ac:dyDescent="0.3">
      <c r="A38" s="200">
        <f t="shared" si="11"/>
        <v>40562</v>
      </c>
      <c r="B38" s="203">
        <v>40562</v>
      </c>
      <c r="C38" s="5">
        <f>SUMIFS('FLPA Expense Log'!$I$27:$I$134,'FLPA Expense Log'!$C$27:$C$134,A38,'FLPA Expense Log'!$D$27:$D$134,"Activity/Entrance Fees")</f>
        <v>0</v>
      </c>
      <c r="D38" s="5">
        <f>SUMIFS('FLPA Expense Log'!$I$27:$I$134,'FLPA Expense Log'!$C$27:$C$134,A38,'FLPA Expense Log'!$D$27:$D$134,"Ground/Local Transportation")</f>
        <v>0</v>
      </c>
      <c r="E38" s="5">
        <f>SUMIFS('FLPA Expense Log'!$I$27:$I$134,'FLPA Expense Log'!$C$27:$C$134,A38,'FLPA Expense Log'!$D$27:$D$134,"Domestic Airfare")</f>
        <v>0</v>
      </c>
      <c r="F38" s="5">
        <f>SUMIFS('FLPA Expense Log'!$I$27:$I$134,'FLPA Expense Log'!$C$27:$C$134,A38,'FLPA Expense Log'!$D$27:$D$134,"Foreign Airfare")</f>
        <v>0</v>
      </c>
      <c r="G38" s="5">
        <f>SUMIFS('FLPA Expense Log'!$I$27:$I$134,'FLPA Expense Log'!$C$27:$C$134,A38,'FLPA Expense Log'!$D$27:$D$134,"Instructional Supplies")</f>
        <v>0</v>
      </c>
      <c r="H38" s="5">
        <f>SUMIFS('FLPA Expense Log'!$I$27:$I$134,'FLPA Expense Log'!$C$27:$C$134,A38,'FLPA Expense Log'!$D$27:$D$134,"Lodging")</f>
        <v>0</v>
      </c>
      <c r="I38" s="5">
        <f>SUMIFS('FLPA Expense Log'!$I$27:$I$134,'FLPA Expense Log'!$C$27:$C$134,A38,'FLPA Expense Log'!$D$27:$D$134,"Meals")</f>
        <v>0</v>
      </c>
      <c r="J38" s="5">
        <f>SUMIFS('FLPA Expense Log'!$I$27:$I$134,'FLPA Expense Log'!$C$27:$C$134,A38,'FLPA Expense Log'!$D$27:$D$134,"Miscellaneous expense")</f>
        <v>0</v>
      </c>
      <c r="K38" s="5">
        <f>SUMIFS('FLPA Expense Log'!$I$27:$I$134,'FLPA Expense Log'!$C$27:$C$134,A38,'FLPA Expense Log'!$D$27:$D$134,"Tips")</f>
        <v>0</v>
      </c>
      <c r="L38" s="5">
        <f>SUMIFS('FLPA Expense Log'!$I$27:$I$134,'FLPA Expense Log'!$C$27:$C$134,A38,'FLPA Expense Log'!$D$27:$D$134,"Vehicle Rental")</f>
        <v>0</v>
      </c>
      <c r="M38" s="5">
        <f>SUMIFS('FLPA Expense Log'!$I$27:$I$134,'FLPA Expense Log'!$C$27:$C$134,A38,'FLPA Expense Log'!$D$27:$D$134,"Outside Services")</f>
        <v>0</v>
      </c>
      <c r="N38" s="5">
        <f>SUMIFS('FLPA Expense Log'!$I$27:$I$134,'FLPA Expense Log'!$C$27:$C$134,A38,'FLPA Expense Log'!$D$27:$D$134,"Cash Withdrawal")</f>
        <v>0</v>
      </c>
      <c r="O38" s="5">
        <f>SUMIFS('FLPA Expense Log'!$I$27:$I$134,'FLPA Expense Log'!$C$27:$C$134,A38,'FLPA Expense Log'!$D$27:$D$134,"Cash spent")</f>
        <v>0</v>
      </c>
      <c r="P38" s="54">
        <f t="shared" si="12"/>
        <v>0</v>
      </c>
      <c r="Q38" s="54">
        <f t="shared" si="10"/>
        <v>0</v>
      </c>
      <c r="R38" s="199">
        <f>IFERROR(VLOOKUP(A38,'FLPA Expense Log'!$C$27:$I$134,6,FALSE),0)</f>
        <v>0</v>
      </c>
      <c r="S38" s="56"/>
      <c r="T38" s="56"/>
      <c r="U38" s="54"/>
    </row>
    <row r="39" spans="1:21" s="225" customFormat="1" x14ac:dyDescent="0.3">
      <c r="A39" s="200">
        <f t="shared" si="11"/>
        <v>40563</v>
      </c>
      <c r="B39" s="203">
        <v>40563</v>
      </c>
      <c r="C39" s="5">
        <f>SUMIFS('FLPA Expense Log'!$I$27:$I$134,'FLPA Expense Log'!$C$27:$C$134,A39,'FLPA Expense Log'!$D$27:$D$134,"Activity/Entrance Fees")</f>
        <v>0</v>
      </c>
      <c r="D39" s="5">
        <f>SUMIFS('FLPA Expense Log'!$I$27:$I$134,'FLPA Expense Log'!$C$27:$C$134,A39,'FLPA Expense Log'!$D$27:$D$134,"Ground/Local Transportation")</f>
        <v>0</v>
      </c>
      <c r="E39" s="5">
        <f>SUMIFS('FLPA Expense Log'!$I$27:$I$134,'FLPA Expense Log'!$C$27:$C$134,A39,'FLPA Expense Log'!$D$27:$D$134,"Domestic Airfare")</f>
        <v>0</v>
      </c>
      <c r="F39" s="5">
        <f>SUMIFS('FLPA Expense Log'!$I$27:$I$134,'FLPA Expense Log'!$C$27:$C$134,A39,'FLPA Expense Log'!$D$27:$D$134,"Foreign Airfare")</f>
        <v>0</v>
      </c>
      <c r="G39" s="5">
        <f>SUMIFS('FLPA Expense Log'!$I$27:$I$134,'FLPA Expense Log'!$C$27:$C$134,A39,'FLPA Expense Log'!$D$27:$D$134,"Instructional Supplies")</f>
        <v>0</v>
      </c>
      <c r="H39" s="5">
        <f>SUMIFS('FLPA Expense Log'!$I$27:$I$134,'FLPA Expense Log'!$C$27:$C$134,A39,'FLPA Expense Log'!$D$27:$D$134,"Lodging")</f>
        <v>0</v>
      </c>
      <c r="I39" s="5">
        <f>SUMIFS('FLPA Expense Log'!$I$27:$I$134,'FLPA Expense Log'!$C$27:$C$134,A39,'FLPA Expense Log'!$D$27:$D$134,"Meals")</f>
        <v>0</v>
      </c>
      <c r="J39" s="5">
        <f>SUMIFS('FLPA Expense Log'!$I$27:$I$134,'FLPA Expense Log'!$C$27:$C$134,A39,'FLPA Expense Log'!$D$27:$D$134,"Miscellaneous expense")</f>
        <v>0</v>
      </c>
      <c r="K39" s="5">
        <f>SUMIFS('FLPA Expense Log'!$I$27:$I$134,'FLPA Expense Log'!$C$27:$C$134,A39,'FLPA Expense Log'!$D$27:$D$134,"Tips")</f>
        <v>0</v>
      </c>
      <c r="L39" s="5">
        <f>SUMIFS('FLPA Expense Log'!$I$27:$I$134,'FLPA Expense Log'!$C$27:$C$134,A39,'FLPA Expense Log'!$D$27:$D$134,"Vehicle Rental")</f>
        <v>0</v>
      </c>
      <c r="M39" s="5">
        <f>SUMIFS('FLPA Expense Log'!$I$27:$I$134,'FLPA Expense Log'!$C$27:$C$134,A39,'FLPA Expense Log'!$D$27:$D$134,"Outside Services")</f>
        <v>0</v>
      </c>
      <c r="N39" s="5">
        <f>SUMIFS('FLPA Expense Log'!$I$27:$I$134,'FLPA Expense Log'!$C$27:$C$134,A39,'FLPA Expense Log'!$D$27:$D$134,"Cash Withdrawal")</f>
        <v>0</v>
      </c>
      <c r="O39" s="5">
        <f>SUMIFS('FLPA Expense Log'!$I$27:$I$134,'FLPA Expense Log'!$C$27:$C$134,A39,'FLPA Expense Log'!$D$27:$D$134,"Cash spent")</f>
        <v>0</v>
      </c>
      <c r="P39" s="54">
        <f t="shared" si="12"/>
        <v>0</v>
      </c>
      <c r="Q39" s="54">
        <f t="shared" si="10"/>
        <v>0</v>
      </c>
      <c r="R39" s="199">
        <f>IFERROR(VLOOKUP(A39,'FLPA Expense Log'!$C$27:$I$134,6,FALSE),0)</f>
        <v>0</v>
      </c>
      <c r="S39" s="56"/>
      <c r="T39" s="56"/>
      <c r="U39" s="54"/>
    </row>
    <row r="40" spans="1:21" s="225" customFormat="1" x14ac:dyDescent="0.3">
      <c r="A40" s="200">
        <f t="shared" si="11"/>
        <v>40564</v>
      </c>
      <c r="B40" s="203">
        <v>40564</v>
      </c>
      <c r="C40" s="5">
        <f>SUMIFS('FLPA Expense Log'!$I$27:$I$134,'FLPA Expense Log'!$C$27:$C$134,A40,'FLPA Expense Log'!$D$27:$D$134,"Activity/Entrance Fees")</f>
        <v>0</v>
      </c>
      <c r="D40" s="5">
        <f>SUMIFS('FLPA Expense Log'!$I$27:$I$134,'FLPA Expense Log'!$C$27:$C$134,A40,'FLPA Expense Log'!$D$27:$D$134,"Ground/Local Transportation")</f>
        <v>0</v>
      </c>
      <c r="E40" s="5">
        <f>SUMIFS('FLPA Expense Log'!$I$27:$I$134,'FLPA Expense Log'!$C$27:$C$134,A40,'FLPA Expense Log'!$D$27:$D$134,"Domestic Airfare")</f>
        <v>0</v>
      </c>
      <c r="F40" s="5">
        <f>SUMIFS('FLPA Expense Log'!$I$27:$I$134,'FLPA Expense Log'!$C$27:$C$134,A40,'FLPA Expense Log'!$D$27:$D$134,"Foreign Airfare")</f>
        <v>0</v>
      </c>
      <c r="G40" s="5">
        <f>SUMIFS('FLPA Expense Log'!$I$27:$I$134,'FLPA Expense Log'!$C$27:$C$134,A40,'FLPA Expense Log'!$D$27:$D$134,"Instructional Supplies")</f>
        <v>0</v>
      </c>
      <c r="H40" s="5">
        <f>SUMIFS('FLPA Expense Log'!$I$27:$I$134,'FLPA Expense Log'!$C$27:$C$134,A40,'FLPA Expense Log'!$D$27:$D$134,"Lodging")</f>
        <v>0</v>
      </c>
      <c r="I40" s="5">
        <f>SUMIFS('FLPA Expense Log'!$I$27:$I$134,'FLPA Expense Log'!$C$27:$C$134,A40,'FLPA Expense Log'!$D$27:$D$134,"Meals")</f>
        <v>0</v>
      </c>
      <c r="J40" s="5">
        <f>SUMIFS('FLPA Expense Log'!$I$27:$I$134,'FLPA Expense Log'!$C$27:$C$134,A40,'FLPA Expense Log'!$D$27:$D$134,"Miscellaneous expense")</f>
        <v>0</v>
      </c>
      <c r="K40" s="5">
        <f>SUMIFS('FLPA Expense Log'!$I$27:$I$134,'FLPA Expense Log'!$C$27:$C$134,A40,'FLPA Expense Log'!$D$27:$D$134,"Tips")</f>
        <v>0</v>
      </c>
      <c r="L40" s="5">
        <f>SUMIFS('FLPA Expense Log'!$I$27:$I$134,'FLPA Expense Log'!$C$27:$C$134,A40,'FLPA Expense Log'!$D$27:$D$134,"Vehicle Rental")</f>
        <v>0</v>
      </c>
      <c r="M40" s="5">
        <f>SUMIFS('FLPA Expense Log'!$I$27:$I$134,'FLPA Expense Log'!$C$27:$C$134,A40,'FLPA Expense Log'!$D$27:$D$134,"Outside Services")</f>
        <v>0</v>
      </c>
      <c r="N40" s="5">
        <f>SUMIFS('FLPA Expense Log'!$I$27:$I$134,'FLPA Expense Log'!$C$27:$C$134,A40,'FLPA Expense Log'!$D$27:$D$134,"Cash Withdrawal")</f>
        <v>0</v>
      </c>
      <c r="O40" s="5">
        <f>SUMIFS('FLPA Expense Log'!$I$27:$I$134,'FLPA Expense Log'!$C$27:$C$134,A40,'FLPA Expense Log'!$D$27:$D$134,"Cash spent")</f>
        <v>0</v>
      </c>
      <c r="P40" s="54">
        <f t="shared" si="12"/>
        <v>0</v>
      </c>
      <c r="Q40" s="54">
        <f t="shared" si="10"/>
        <v>0</v>
      </c>
      <c r="R40" s="199">
        <f>IFERROR(VLOOKUP(A40,'FLPA Expense Log'!$C$27:$I$134,6,FALSE),0)</f>
        <v>0</v>
      </c>
      <c r="S40" s="56"/>
      <c r="T40" s="56"/>
      <c r="U40" s="54"/>
    </row>
    <row r="41" spans="1:21" s="225" customFormat="1" x14ac:dyDescent="0.3">
      <c r="A41" s="200">
        <f t="shared" si="11"/>
        <v>40565</v>
      </c>
      <c r="B41" s="203">
        <v>40565</v>
      </c>
      <c r="C41" s="5">
        <f>SUMIFS('FLPA Expense Log'!$I$27:$I$134,'FLPA Expense Log'!$C$27:$C$134,A41,'FLPA Expense Log'!$D$27:$D$134,"Activity/Entrance Fees")</f>
        <v>0</v>
      </c>
      <c r="D41" s="5">
        <f>SUMIFS('FLPA Expense Log'!$I$27:$I$134,'FLPA Expense Log'!$C$27:$C$134,A41,'FLPA Expense Log'!$D$27:$D$134,"Ground/Local Transportation")</f>
        <v>0</v>
      </c>
      <c r="E41" s="5">
        <f>SUMIFS('FLPA Expense Log'!$I$27:$I$134,'FLPA Expense Log'!$C$27:$C$134,A41,'FLPA Expense Log'!$D$27:$D$134,"Domestic Airfare")</f>
        <v>0</v>
      </c>
      <c r="F41" s="5">
        <f>SUMIFS('FLPA Expense Log'!$I$27:$I$134,'FLPA Expense Log'!$C$27:$C$134,A41,'FLPA Expense Log'!$D$27:$D$134,"Foreign Airfare")</f>
        <v>0</v>
      </c>
      <c r="G41" s="5">
        <f>SUMIFS('FLPA Expense Log'!$I$27:$I$134,'FLPA Expense Log'!$C$27:$C$134,A41,'FLPA Expense Log'!$D$27:$D$134,"Instructional Supplies")</f>
        <v>0</v>
      </c>
      <c r="H41" s="5">
        <f>SUMIFS('FLPA Expense Log'!$I$27:$I$134,'FLPA Expense Log'!$C$27:$C$134,A41,'FLPA Expense Log'!$D$27:$D$134,"Lodging")</f>
        <v>0</v>
      </c>
      <c r="I41" s="5">
        <f>SUMIFS('FLPA Expense Log'!$I$27:$I$134,'FLPA Expense Log'!$C$27:$C$134,A41,'FLPA Expense Log'!$D$27:$D$134,"Meals")</f>
        <v>0</v>
      </c>
      <c r="J41" s="5">
        <f>SUMIFS('FLPA Expense Log'!$I$27:$I$134,'FLPA Expense Log'!$C$27:$C$134,A41,'FLPA Expense Log'!$D$27:$D$134,"Miscellaneous expense")</f>
        <v>0</v>
      </c>
      <c r="K41" s="5">
        <f>SUMIFS('FLPA Expense Log'!$I$27:$I$134,'FLPA Expense Log'!$C$27:$C$134,A41,'FLPA Expense Log'!$D$27:$D$134,"Tips")</f>
        <v>0</v>
      </c>
      <c r="L41" s="5">
        <f>SUMIFS('FLPA Expense Log'!$I$27:$I$134,'FLPA Expense Log'!$C$27:$C$134,A41,'FLPA Expense Log'!$D$27:$D$134,"Vehicle Rental")</f>
        <v>0</v>
      </c>
      <c r="M41" s="5">
        <f>SUMIFS('FLPA Expense Log'!$I$27:$I$134,'FLPA Expense Log'!$C$27:$C$134,A41,'FLPA Expense Log'!$D$27:$D$134,"Outside Services")</f>
        <v>0</v>
      </c>
      <c r="N41" s="5">
        <f>SUMIFS('FLPA Expense Log'!$I$27:$I$134,'FLPA Expense Log'!$C$27:$C$134,A41,'FLPA Expense Log'!$D$27:$D$134,"Cash Withdrawal")</f>
        <v>0</v>
      </c>
      <c r="O41" s="5">
        <f>SUMIFS('FLPA Expense Log'!$I$27:$I$134,'FLPA Expense Log'!$C$27:$C$134,A41,'FLPA Expense Log'!$D$27:$D$134,"Cash spent")</f>
        <v>0</v>
      </c>
      <c r="P41" s="54">
        <f t="shared" si="12"/>
        <v>0</v>
      </c>
      <c r="Q41" s="54">
        <f t="shared" si="10"/>
        <v>0</v>
      </c>
      <c r="R41" s="199">
        <f>IFERROR(VLOOKUP(A41,'FLPA Expense Log'!$C$27:$I$134,6,FALSE),0)</f>
        <v>0</v>
      </c>
      <c r="S41" s="56"/>
      <c r="T41" s="56"/>
      <c r="U41" s="54"/>
    </row>
    <row r="42" spans="1:21" s="225" customFormat="1" x14ac:dyDescent="0.3">
      <c r="A42" s="200">
        <f t="shared" si="11"/>
        <v>40566</v>
      </c>
      <c r="B42" s="203">
        <v>40566</v>
      </c>
      <c r="C42" s="5">
        <f>SUMIFS('FLPA Expense Log'!$I$27:$I$134,'FLPA Expense Log'!$C$27:$C$134,A42,'FLPA Expense Log'!$D$27:$D$134,"Activity/Entrance Fees")</f>
        <v>0</v>
      </c>
      <c r="D42" s="5">
        <f>SUMIFS('FLPA Expense Log'!$I$27:$I$134,'FLPA Expense Log'!$C$27:$C$134,A42,'FLPA Expense Log'!$D$27:$D$134,"Ground/Local Transportation")</f>
        <v>0</v>
      </c>
      <c r="E42" s="5">
        <f>SUMIFS('FLPA Expense Log'!$I$27:$I$134,'FLPA Expense Log'!$C$27:$C$134,A42,'FLPA Expense Log'!$D$27:$D$134,"Domestic Airfare")</f>
        <v>0</v>
      </c>
      <c r="F42" s="5">
        <f>SUMIFS('FLPA Expense Log'!$I$27:$I$134,'FLPA Expense Log'!$C$27:$C$134,A42,'FLPA Expense Log'!$D$27:$D$134,"Foreign Airfare")</f>
        <v>0</v>
      </c>
      <c r="G42" s="5">
        <f>SUMIFS('FLPA Expense Log'!$I$27:$I$134,'FLPA Expense Log'!$C$27:$C$134,A42,'FLPA Expense Log'!$D$27:$D$134,"Instructional Supplies")</f>
        <v>0</v>
      </c>
      <c r="H42" s="5">
        <f>SUMIFS('FLPA Expense Log'!$I$27:$I$134,'FLPA Expense Log'!$C$27:$C$134,A42,'FLPA Expense Log'!$D$27:$D$134,"Lodging")</f>
        <v>0</v>
      </c>
      <c r="I42" s="5">
        <f>SUMIFS('FLPA Expense Log'!$I$27:$I$134,'FLPA Expense Log'!$C$27:$C$134,A42,'FLPA Expense Log'!$D$27:$D$134,"Meals")</f>
        <v>0</v>
      </c>
      <c r="J42" s="5">
        <f>SUMIFS('FLPA Expense Log'!$I$27:$I$134,'FLPA Expense Log'!$C$27:$C$134,A42,'FLPA Expense Log'!$D$27:$D$134,"Miscellaneous expense")</f>
        <v>0</v>
      </c>
      <c r="K42" s="5">
        <f>SUMIFS('FLPA Expense Log'!$I$27:$I$134,'FLPA Expense Log'!$C$27:$C$134,A42,'FLPA Expense Log'!$D$27:$D$134,"Tips")</f>
        <v>0</v>
      </c>
      <c r="L42" s="5">
        <f>SUMIFS('FLPA Expense Log'!$I$27:$I$134,'FLPA Expense Log'!$C$27:$C$134,A42,'FLPA Expense Log'!$D$27:$D$134,"Vehicle Rental")</f>
        <v>0</v>
      </c>
      <c r="M42" s="5">
        <f>SUMIFS('FLPA Expense Log'!$I$27:$I$134,'FLPA Expense Log'!$C$27:$C$134,A42,'FLPA Expense Log'!$D$27:$D$134,"Outside Services")</f>
        <v>0</v>
      </c>
      <c r="N42" s="5">
        <f>SUMIFS('FLPA Expense Log'!$I$27:$I$134,'FLPA Expense Log'!$C$27:$C$134,A42,'FLPA Expense Log'!$D$27:$D$134,"Cash Withdrawal")</f>
        <v>0</v>
      </c>
      <c r="O42" s="5">
        <f>SUMIFS('FLPA Expense Log'!$I$27:$I$134,'FLPA Expense Log'!$C$27:$C$134,A42,'FLPA Expense Log'!$D$27:$D$134,"Cash spent")</f>
        <v>0</v>
      </c>
      <c r="P42" s="54">
        <f t="shared" si="12"/>
        <v>0</v>
      </c>
      <c r="Q42" s="54">
        <f t="shared" si="10"/>
        <v>0</v>
      </c>
      <c r="R42" s="199">
        <f>IFERROR(VLOOKUP(A42,'FLPA Expense Log'!$C$27:$I$134,6,FALSE),0)</f>
        <v>0</v>
      </c>
      <c r="S42" s="56"/>
      <c r="T42" s="56"/>
      <c r="U42" s="54"/>
    </row>
    <row r="43" spans="1:21" s="225" customFormat="1" x14ac:dyDescent="0.3">
      <c r="A43" s="200">
        <f t="shared" si="11"/>
        <v>40567</v>
      </c>
      <c r="B43" s="203">
        <v>40567</v>
      </c>
      <c r="C43" s="5">
        <f>SUMIFS('FLPA Expense Log'!$I$27:$I$134,'FLPA Expense Log'!$C$27:$C$134,A43,'FLPA Expense Log'!$D$27:$D$134,"Activity/Entrance Fees")</f>
        <v>0</v>
      </c>
      <c r="D43" s="5">
        <f>SUMIFS('FLPA Expense Log'!$I$27:$I$134,'FLPA Expense Log'!$C$27:$C$134,A43,'FLPA Expense Log'!$D$27:$D$134,"Ground/Local Transportation")</f>
        <v>0</v>
      </c>
      <c r="E43" s="5">
        <f>SUMIFS('FLPA Expense Log'!$I$27:$I$134,'FLPA Expense Log'!$C$27:$C$134,A43,'FLPA Expense Log'!$D$27:$D$134,"Domestic Airfare")</f>
        <v>0</v>
      </c>
      <c r="F43" s="5">
        <f>SUMIFS('FLPA Expense Log'!$I$27:$I$134,'FLPA Expense Log'!$C$27:$C$134,A43,'FLPA Expense Log'!$D$27:$D$134,"Foreign Airfare")</f>
        <v>0</v>
      </c>
      <c r="G43" s="5">
        <f>SUMIFS('FLPA Expense Log'!$I$27:$I$134,'FLPA Expense Log'!$C$27:$C$134,A43,'FLPA Expense Log'!$D$27:$D$134,"Instructional Supplies")</f>
        <v>0</v>
      </c>
      <c r="H43" s="5">
        <f>SUMIFS('FLPA Expense Log'!$I$27:$I$134,'FLPA Expense Log'!$C$27:$C$134,A43,'FLPA Expense Log'!$D$27:$D$134,"Lodging")</f>
        <v>0</v>
      </c>
      <c r="I43" s="5">
        <f>SUMIFS('FLPA Expense Log'!$I$27:$I$134,'FLPA Expense Log'!$C$27:$C$134,A43,'FLPA Expense Log'!$D$27:$D$134,"Meals")</f>
        <v>0</v>
      </c>
      <c r="J43" s="5">
        <f>SUMIFS('FLPA Expense Log'!$I$27:$I$134,'FLPA Expense Log'!$C$27:$C$134,A43,'FLPA Expense Log'!$D$27:$D$134,"Miscellaneous expense")</f>
        <v>0</v>
      </c>
      <c r="K43" s="5">
        <f>SUMIFS('FLPA Expense Log'!$I$27:$I$134,'FLPA Expense Log'!$C$27:$C$134,A43,'FLPA Expense Log'!$D$27:$D$134,"Tips")</f>
        <v>0</v>
      </c>
      <c r="L43" s="5">
        <f>SUMIFS('FLPA Expense Log'!$I$27:$I$134,'FLPA Expense Log'!$C$27:$C$134,A43,'FLPA Expense Log'!$D$27:$D$134,"Vehicle Rental")</f>
        <v>0</v>
      </c>
      <c r="M43" s="5">
        <f>SUMIFS('FLPA Expense Log'!$I$27:$I$134,'FLPA Expense Log'!$C$27:$C$134,A43,'FLPA Expense Log'!$D$27:$D$134,"Outside Services")</f>
        <v>0</v>
      </c>
      <c r="N43" s="5">
        <f>SUMIFS('FLPA Expense Log'!$I$27:$I$134,'FLPA Expense Log'!$C$27:$C$134,A43,'FLPA Expense Log'!$D$27:$D$134,"Cash Withdrawal")</f>
        <v>0</v>
      </c>
      <c r="O43" s="5">
        <f>SUMIFS('FLPA Expense Log'!$I$27:$I$134,'FLPA Expense Log'!$C$27:$C$134,A43,'FLPA Expense Log'!$D$27:$D$134,"Cash spent")</f>
        <v>0</v>
      </c>
      <c r="P43" s="54">
        <f t="shared" si="12"/>
        <v>0</v>
      </c>
      <c r="Q43" s="54">
        <f t="shared" si="10"/>
        <v>0</v>
      </c>
      <c r="R43" s="199">
        <f>IFERROR(VLOOKUP(A43,'FLPA Expense Log'!$C$27:$I$134,6,FALSE),0)</f>
        <v>0</v>
      </c>
      <c r="S43" s="56"/>
      <c r="T43" s="56"/>
      <c r="U43" s="54"/>
    </row>
    <row r="44" spans="1:21" s="225" customFormat="1" x14ac:dyDescent="0.3">
      <c r="A44" s="200">
        <f t="shared" si="11"/>
        <v>40568</v>
      </c>
      <c r="B44" s="203">
        <v>40568</v>
      </c>
      <c r="C44" s="5">
        <f>SUMIFS('FLPA Expense Log'!$I$27:$I$134,'FLPA Expense Log'!$C$27:$C$134,A44,'FLPA Expense Log'!$D$27:$D$134,"Activity/Entrance Fees")</f>
        <v>0</v>
      </c>
      <c r="D44" s="5">
        <f>SUMIFS('FLPA Expense Log'!$I$27:$I$134,'FLPA Expense Log'!$C$27:$C$134,A44,'FLPA Expense Log'!$D$27:$D$134,"Ground/Local Transportation")</f>
        <v>0</v>
      </c>
      <c r="E44" s="5">
        <f>SUMIFS('FLPA Expense Log'!$I$27:$I$134,'FLPA Expense Log'!$C$27:$C$134,A44,'FLPA Expense Log'!$D$27:$D$134,"Domestic Airfare")</f>
        <v>0</v>
      </c>
      <c r="F44" s="5">
        <f>SUMIFS('FLPA Expense Log'!$I$27:$I$134,'FLPA Expense Log'!$C$27:$C$134,A44,'FLPA Expense Log'!$D$27:$D$134,"Foreign Airfare")</f>
        <v>0</v>
      </c>
      <c r="G44" s="5">
        <f>SUMIFS('FLPA Expense Log'!$I$27:$I$134,'FLPA Expense Log'!$C$27:$C$134,A44,'FLPA Expense Log'!$D$27:$D$134,"Instructional Supplies")</f>
        <v>0</v>
      </c>
      <c r="H44" s="5">
        <f>SUMIFS('FLPA Expense Log'!$I$27:$I$134,'FLPA Expense Log'!$C$27:$C$134,A44,'FLPA Expense Log'!$D$27:$D$134,"Lodging")</f>
        <v>0</v>
      </c>
      <c r="I44" s="5">
        <f>SUMIFS('FLPA Expense Log'!$I$27:$I$134,'FLPA Expense Log'!$C$27:$C$134,A44,'FLPA Expense Log'!$D$27:$D$134,"Meals")</f>
        <v>0</v>
      </c>
      <c r="J44" s="5">
        <f>SUMIFS('FLPA Expense Log'!$I$27:$I$134,'FLPA Expense Log'!$C$27:$C$134,A44,'FLPA Expense Log'!$D$27:$D$134,"Miscellaneous expense")</f>
        <v>0</v>
      </c>
      <c r="K44" s="5">
        <f>SUMIFS('FLPA Expense Log'!$I$27:$I$134,'FLPA Expense Log'!$C$27:$C$134,A44,'FLPA Expense Log'!$D$27:$D$134,"Tips")</f>
        <v>0</v>
      </c>
      <c r="L44" s="5">
        <f>SUMIFS('FLPA Expense Log'!$I$27:$I$134,'FLPA Expense Log'!$C$27:$C$134,A44,'FLPA Expense Log'!$D$27:$D$134,"Vehicle Rental")</f>
        <v>0</v>
      </c>
      <c r="M44" s="5">
        <f>SUMIFS('FLPA Expense Log'!$I$27:$I$134,'FLPA Expense Log'!$C$27:$C$134,A44,'FLPA Expense Log'!$D$27:$D$134,"Outside Services")</f>
        <v>0</v>
      </c>
      <c r="N44" s="5">
        <f>SUMIFS('FLPA Expense Log'!$I$27:$I$134,'FLPA Expense Log'!$C$27:$C$134,A44,'FLPA Expense Log'!$D$27:$D$134,"Cash Withdrawal")</f>
        <v>0</v>
      </c>
      <c r="O44" s="5">
        <f>SUMIFS('FLPA Expense Log'!$I$27:$I$134,'FLPA Expense Log'!$C$27:$C$134,A44,'FLPA Expense Log'!$D$27:$D$134,"Cash spent")</f>
        <v>0</v>
      </c>
      <c r="P44" s="54">
        <f t="shared" si="12"/>
        <v>0</v>
      </c>
      <c r="Q44" s="54">
        <f t="shared" si="10"/>
        <v>0</v>
      </c>
      <c r="R44" s="199">
        <f>IFERROR(VLOOKUP(A44,'FLPA Expense Log'!$C$27:$I$134,6,FALSE),0)</f>
        <v>0</v>
      </c>
      <c r="S44" s="56"/>
      <c r="T44" s="56"/>
      <c r="U44" s="54"/>
    </row>
    <row r="45" spans="1:21" s="225" customFormat="1" x14ac:dyDescent="0.3">
      <c r="A45" s="200">
        <f t="shared" si="11"/>
        <v>40569</v>
      </c>
      <c r="B45" s="203">
        <v>40569</v>
      </c>
      <c r="C45" s="5">
        <f>SUMIFS('FLPA Expense Log'!$I$27:$I$134,'FLPA Expense Log'!$C$27:$C$134,A45,'FLPA Expense Log'!$D$27:$D$134,"Activity/Entrance Fees")</f>
        <v>0</v>
      </c>
      <c r="D45" s="5">
        <f>SUMIFS('FLPA Expense Log'!$I$27:$I$134,'FLPA Expense Log'!$C$27:$C$134,A45,'FLPA Expense Log'!$D$27:$D$134,"Ground/Local Transportation")</f>
        <v>0</v>
      </c>
      <c r="E45" s="5">
        <f>SUMIFS('FLPA Expense Log'!$I$27:$I$134,'FLPA Expense Log'!$C$27:$C$134,A45,'FLPA Expense Log'!$D$27:$D$134,"Domestic Airfare")</f>
        <v>0</v>
      </c>
      <c r="F45" s="5">
        <f>SUMIFS('FLPA Expense Log'!$I$27:$I$134,'FLPA Expense Log'!$C$27:$C$134,A45,'FLPA Expense Log'!$D$27:$D$134,"Foreign Airfare")</f>
        <v>0</v>
      </c>
      <c r="G45" s="5">
        <f>SUMIFS('FLPA Expense Log'!$I$27:$I$134,'FLPA Expense Log'!$C$27:$C$134,A45,'FLPA Expense Log'!$D$27:$D$134,"Instructional Supplies")</f>
        <v>0</v>
      </c>
      <c r="H45" s="5">
        <f>SUMIFS('FLPA Expense Log'!$I$27:$I$134,'FLPA Expense Log'!$C$27:$C$134,A45,'FLPA Expense Log'!$D$27:$D$134,"Lodging")</f>
        <v>0</v>
      </c>
      <c r="I45" s="5">
        <f>SUMIFS('FLPA Expense Log'!$I$27:$I$134,'FLPA Expense Log'!$C$27:$C$134,A45,'FLPA Expense Log'!$D$27:$D$134,"Meals")</f>
        <v>0</v>
      </c>
      <c r="J45" s="5">
        <f>SUMIFS('FLPA Expense Log'!$I$27:$I$134,'FLPA Expense Log'!$C$27:$C$134,A45,'FLPA Expense Log'!$D$27:$D$134,"Miscellaneous expense")</f>
        <v>0</v>
      </c>
      <c r="K45" s="5">
        <f>SUMIFS('FLPA Expense Log'!$I$27:$I$134,'FLPA Expense Log'!$C$27:$C$134,A45,'FLPA Expense Log'!$D$27:$D$134,"Tips")</f>
        <v>0</v>
      </c>
      <c r="L45" s="5">
        <f>SUMIFS('FLPA Expense Log'!$I$27:$I$134,'FLPA Expense Log'!$C$27:$C$134,A45,'FLPA Expense Log'!$D$27:$D$134,"Vehicle Rental")</f>
        <v>0</v>
      </c>
      <c r="M45" s="5">
        <f>SUMIFS('FLPA Expense Log'!$I$27:$I$134,'FLPA Expense Log'!$C$27:$C$134,A45,'FLPA Expense Log'!$D$27:$D$134,"Outside Services")</f>
        <v>0</v>
      </c>
      <c r="N45" s="5">
        <f>SUMIFS('FLPA Expense Log'!$I$27:$I$134,'FLPA Expense Log'!$C$27:$C$134,A45,'FLPA Expense Log'!$D$27:$D$134,"Cash Withdrawal")</f>
        <v>0</v>
      </c>
      <c r="O45" s="5">
        <f>SUMIFS('FLPA Expense Log'!$I$27:$I$134,'FLPA Expense Log'!$C$27:$C$134,A45,'FLPA Expense Log'!$D$27:$D$134,"Cash spent")</f>
        <v>0</v>
      </c>
      <c r="P45" s="54">
        <f t="shared" si="12"/>
        <v>0</v>
      </c>
      <c r="Q45" s="54">
        <f t="shared" si="10"/>
        <v>0</v>
      </c>
      <c r="R45" s="199">
        <f>IFERROR(VLOOKUP(A45,'FLPA Expense Log'!$C$27:$I$134,6,FALSE),0)</f>
        <v>0</v>
      </c>
      <c r="S45" s="56"/>
      <c r="T45" s="56"/>
      <c r="U45" s="54"/>
    </row>
    <row r="46" spans="1:21" s="225" customFormat="1" x14ac:dyDescent="0.3">
      <c r="A46" s="200">
        <f t="shared" si="11"/>
        <v>40570</v>
      </c>
      <c r="B46" s="203">
        <v>40570</v>
      </c>
      <c r="C46" s="5">
        <f>SUMIFS('FLPA Expense Log'!$I$27:$I$134,'FLPA Expense Log'!$C$27:$C$134,A46,'FLPA Expense Log'!$D$27:$D$134,"Activity/Entrance Fees")</f>
        <v>0</v>
      </c>
      <c r="D46" s="5">
        <f>SUMIFS('FLPA Expense Log'!$I$27:$I$134,'FLPA Expense Log'!$C$27:$C$134,A46,'FLPA Expense Log'!$D$27:$D$134,"Ground/Local Transportation")</f>
        <v>0</v>
      </c>
      <c r="E46" s="5">
        <f>SUMIFS('FLPA Expense Log'!$I$27:$I$134,'FLPA Expense Log'!$C$27:$C$134,A46,'FLPA Expense Log'!$D$27:$D$134,"Domestic Airfare")</f>
        <v>0</v>
      </c>
      <c r="F46" s="5">
        <f>SUMIFS('FLPA Expense Log'!$I$27:$I$134,'FLPA Expense Log'!$C$27:$C$134,A46,'FLPA Expense Log'!$D$27:$D$134,"Foreign Airfare")</f>
        <v>0</v>
      </c>
      <c r="G46" s="5">
        <f>SUMIFS('FLPA Expense Log'!$I$27:$I$134,'FLPA Expense Log'!$C$27:$C$134,A46,'FLPA Expense Log'!$D$27:$D$134,"Instructional Supplies")</f>
        <v>0</v>
      </c>
      <c r="H46" s="5">
        <f>SUMIFS('FLPA Expense Log'!$I$27:$I$134,'FLPA Expense Log'!$C$27:$C$134,A46,'FLPA Expense Log'!$D$27:$D$134,"Lodging")</f>
        <v>0</v>
      </c>
      <c r="I46" s="5">
        <f>SUMIFS('FLPA Expense Log'!$I$27:$I$134,'FLPA Expense Log'!$C$27:$C$134,A46,'FLPA Expense Log'!$D$27:$D$134,"Meals")</f>
        <v>0</v>
      </c>
      <c r="J46" s="5">
        <f>SUMIFS('FLPA Expense Log'!$I$27:$I$134,'FLPA Expense Log'!$C$27:$C$134,A46,'FLPA Expense Log'!$D$27:$D$134,"Miscellaneous expense")</f>
        <v>0</v>
      </c>
      <c r="K46" s="5">
        <f>SUMIFS('FLPA Expense Log'!$I$27:$I$134,'FLPA Expense Log'!$C$27:$C$134,A46,'FLPA Expense Log'!$D$27:$D$134,"Tips")</f>
        <v>0</v>
      </c>
      <c r="L46" s="5">
        <f>SUMIFS('FLPA Expense Log'!$I$27:$I$134,'FLPA Expense Log'!$C$27:$C$134,A46,'FLPA Expense Log'!$D$27:$D$134,"Vehicle Rental")</f>
        <v>0</v>
      </c>
      <c r="M46" s="5">
        <f>SUMIFS('FLPA Expense Log'!$I$27:$I$134,'FLPA Expense Log'!$C$27:$C$134,A46,'FLPA Expense Log'!$D$27:$D$134,"Outside Services")</f>
        <v>0</v>
      </c>
      <c r="N46" s="5">
        <f>SUMIFS('FLPA Expense Log'!$I$27:$I$134,'FLPA Expense Log'!$C$27:$C$134,A46,'FLPA Expense Log'!$D$27:$D$134,"Cash Withdrawal")</f>
        <v>0</v>
      </c>
      <c r="O46" s="5">
        <f>SUMIFS('FLPA Expense Log'!$I$27:$I$134,'FLPA Expense Log'!$C$27:$C$134,A46,'FLPA Expense Log'!$D$27:$D$134,"Cash spent")</f>
        <v>0</v>
      </c>
      <c r="P46" s="54">
        <f t="shared" si="12"/>
        <v>0</v>
      </c>
      <c r="Q46" s="54">
        <f t="shared" si="10"/>
        <v>0</v>
      </c>
      <c r="R46" s="199">
        <f>IFERROR(VLOOKUP(A46,'FLPA Expense Log'!$C$27:$I$134,6,FALSE),0)</f>
        <v>0</v>
      </c>
      <c r="S46" s="56"/>
      <c r="T46" s="56"/>
      <c r="U46" s="54"/>
    </row>
    <row r="47" spans="1:21" s="225" customFormat="1" x14ac:dyDescent="0.3">
      <c r="A47" s="200">
        <f t="shared" si="11"/>
        <v>40571</v>
      </c>
      <c r="B47" s="203">
        <v>40571</v>
      </c>
      <c r="C47" s="5">
        <f>SUMIFS('FLPA Expense Log'!$I$27:$I$134,'FLPA Expense Log'!$C$27:$C$134,A47,'FLPA Expense Log'!$D$27:$D$134,"Activity/Entrance Fees")</f>
        <v>0</v>
      </c>
      <c r="D47" s="5">
        <f>SUMIFS('FLPA Expense Log'!$I$27:$I$134,'FLPA Expense Log'!$C$27:$C$134,A47,'FLPA Expense Log'!$D$27:$D$134,"Ground/Local Transportation")</f>
        <v>0</v>
      </c>
      <c r="E47" s="5">
        <f>SUMIFS('FLPA Expense Log'!$I$27:$I$134,'FLPA Expense Log'!$C$27:$C$134,A47,'FLPA Expense Log'!$D$27:$D$134,"Domestic Airfare")</f>
        <v>0</v>
      </c>
      <c r="F47" s="5">
        <f>SUMIFS('FLPA Expense Log'!$I$27:$I$134,'FLPA Expense Log'!$C$27:$C$134,A47,'FLPA Expense Log'!$D$27:$D$134,"Foreign Airfare")</f>
        <v>0</v>
      </c>
      <c r="G47" s="5">
        <f>SUMIFS('FLPA Expense Log'!$I$27:$I$134,'FLPA Expense Log'!$C$27:$C$134,A47,'FLPA Expense Log'!$D$27:$D$134,"Instructional Supplies")</f>
        <v>0</v>
      </c>
      <c r="H47" s="5">
        <f>SUMIFS('FLPA Expense Log'!$I$27:$I$134,'FLPA Expense Log'!$C$27:$C$134,A47,'FLPA Expense Log'!$D$27:$D$134,"Lodging")</f>
        <v>0</v>
      </c>
      <c r="I47" s="5">
        <f>SUMIFS('FLPA Expense Log'!$I$27:$I$134,'FLPA Expense Log'!$C$27:$C$134,A47,'FLPA Expense Log'!$D$27:$D$134,"Meals")</f>
        <v>0</v>
      </c>
      <c r="J47" s="5">
        <f>SUMIFS('FLPA Expense Log'!$I$27:$I$134,'FLPA Expense Log'!$C$27:$C$134,A47,'FLPA Expense Log'!$D$27:$D$134,"Miscellaneous expense")</f>
        <v>0</v>
      </c>
      <c r="K47" s="5">
        <f>SUMIFS('FLPA Expense Log'!$I$27:$I$134,'FLPA Expense Log'!$C$27:$C$134,A47,'FLPA Expense Log'!$D$27:$D$134,"Tips")</f>
        <v>0</v>
      </c>
      <c r="L47" s="5">
        <f>SUMIFS('FLPA Expense Log'!$I$27:$I$134,'FLPA Expense Log'!$C$27:$C$134,A47,'FLPA Expense Log'!$D$27:$D$134,"Vehicle Rental")</f>
        <v>0</v>
      </c>
      <c r="M47" s="5">
        <f>SUMIFS('FLPA Expense Log'!$I$27:$I$134,'FLPA Expense Log'!$C$27:$C$134,A47,'FLPA Expense Log'!$D$27:$D$134,"Outside Services")</f>
        <v>0</v>
      </c>
      <c r="N47" s="5">
        <f>SUMIFS('FLPA Expense Log'!$I$27:$I$134,'FLPA Expense Log'!$C$27:$C$134,A47,'FLPA Expense Log'!$D$27:$D$134,"Cash Withdrawal")</f>
        <v>0</v>
      </c>
      <c r="O47" s="5">
        <f>SUMIFS('FLPA Expense Log'!$I$27:$I$134,'FLPA Expense Log'!$C$27:$C$134,A47,'FLPA Expense Log'!$D$27:$D$134,"Cash spent")</f>
        <v>0</v>
      </c>
      <c r="P47" s="54">
        <f t="shared" si="12"/>
        <v>0</v>
      </c>
      <c r="Q47" s="54">
        <f t="shared" si="10"/>
        <v>0</v>
      </c>
      <c r="R47" s="199">
        <f>IFERROR(VLOOKUP(A47,'FLPA Expense Log'!$C$27:$I$134,6,FALSE),0)</f>
        <v>0</v>
      </c>
      <c r="S47" s="56"/>
      <c r="T47" s="56"/>
      <c r="U47" s="54"/>
    </row>
    <row r="48" spans="1:21" s="225" customFormat="1" x14ac:dyDescent="0.3">
      <c r="A48" s="200">
        <f t="shared" si="11"/>
        <v>40572</v>
      </c>
      <c r="B48" s="203">
        <v>40572</v>
      </c>
      <c r="C48" s="5">
        <f>SUMIFS('FLPA Expense Log'!$I$27:$I$134,'FLPA Expense Log'!$C$27:$C$134,A48,'FLPA Expense Log'!$D$27:$D$134,"Activity/Entrance Fees")</f>
        <v>0</v>
      </c>
      <c r="D48" s="5">
        <f>SUMIFS('FLPA Expense Log'!$I$27:$I$134,'FLPA Expense Log'!$C$27:$C$134,A48,'FLPA Expense Log'!$D$27:$D$134,"Ground/Local Transportation")</f>
        <v>0</v>
      </c>
      <c r="E48" s="5">
        <f>SUMIFS('FLPA Expense Log'!$I$27:$I$134,'FLPA Expense Log'!$C$27:$C$134,A48,'FLPA Expense Log'!$D$27:$D$134,"Domestic Airfare")</f>
        <v>0</v>
      </c>
      <c r="F48" s="5">
        <f>SUMIFS('FLPA Expense Log'!$I$27:$I$134,'FLPA Expense Log'!$C$27:$C$134,A48,'FLPA Expense Log'!$D$27:$D$134,"Foreign Airfare")</f>
        <v>0</v>
      </c>
      <c r="G48" s="5">
        <f>SUMIFS('FLPA Expense Log'!$I$27:$I$134,'FLPA Expense Log'!$C$27:$C$134,A48,'FLPA Expense Log'!$D$27:$D$134,"Instructional Supplies")</f>
        <v>0</v>
      </c>
      <c r="H48" s="5">
        <f>SUMIFS('FLPA Expense Log'!$I$27:$I$134,'FLPA Expense Log'!$C$27:$C$134,A48,'FLPA Expense Log'!$D$27:$D$134,"Lodging")</f>
        <v>0</v>
      </c>
      <c r="I48" s="5">
        <f>SUMIFS('FLPA Expense Log'!$I$27:$I$134,'FLPA Expense Log'!$C$27:$C$134,A48,'FLPA Expense Log'!$D$27:$D$134,"Meals")</f>
        <v>0</v>
      </c>
      <c r="J48" s="5">
        <f>SUMIFS('FLPA Expense Log'!$I$27:$I$134,'FLPA Expense Log'!$C$27:$C$134,A48,'FLPA Expense Log'!$D$27:$D$134,"Miscellaneous expense")</f>
        <v>0</v>
      </c>
      <c r="K48" s="5">
        <f>SUMIFS('FLPA Expense Log'!$I$27:$I$134,'FLPA Expense Log'!$C$27:$C$134,A48,'FLPA Expense Log'!$D$27:$D$134,"Tips")</f>
        <v>0</v>
      </c>
      <c r="L48" s="5">
        <f>SUMIFS('FLPA Expense Log'!$I$27:$I$134,'FLPA Expense Log'!$C$27:$C$134,A48,'FLPA Expense Log'!$D$27:$D$134,"Vehicle Rental")</f>
        <v>0</v>
      </c>
      <c r="M48" s="5">
        <f>SUMIFS('FLPA Expense Log'!$I$27:$I$134,'FLPA Expense Log'!$C$27:$C$134,A48,'FLPA Expense Log'!$D$27:$D$134,"Outside Services")</f>
        <v>0</v>
      </c>
      <c r="N48" s="5">
        <f>SUMIFS('FLPA Expense Log'!$I$27:$I$134,'FLPA Expense Log'!$C$27:$C$134,A48,'FLPA Expense Log'!$D$27:$D$134,"Cash Withdrawal")</f>
        <v>0</v>
      </c>
      <c r="O48" s="5">
        <f>SUMIFS('FLPA Expense Log'!$I$27:$I$134,'FLPA Expense Log'!$C$27:$C$134,A48,'FLPA Expense Log'!$D$27:$D$134,"Cash spent")</f>
        <v>0</v>
      </c>
      <c r="P48" s="54">
        <f t="shared" si="12"/>
        <v>0</v>
      </c>
      <c r="Q48" s="54">
        <f t="shared" si="10"/>
        <v>0</v>
      </c>
      <c r="R48" s="199">
        <f>IFERROR(VLOOKUP(A48,'FLPA Expense Log'!$C$27:$I$134,6,FALSE),0)</f>
        <v>0</v>
      </c>
      <c r="S48" s="56"/>
      <c r="T48" s="56"/>
      <c r="U48" s="54"/>
    </row>
    <row r="49" spans="1:21" s="225" customFormat="1" x14ac:dyDescent="0.3">
      <c r="A49" s="200">
        <f t="shared" ref="A49" si="13">B49</f>
        <v>40573</v>
      </c>
      <c r="B49" s="203">
        <v>40573</v>
      </c>
      <c r="C49" s="5">
        <f>SUMIFS('FLPA Expense Log'!$I$27:$I$134,'FLPA Expense Log'!$C$27:$C$134,A49,'FLPA Expense Log'!$D$27:$D$134,"Activity/Entrance Fees")</f>
        <v>0</v>
      </c>
      <c r="D49" s="5">
        <f>SUMIFS('FLPA Expense Log'!$I$27:$I$134,'FLPA Expense Log'!$C$27:$C$134,A49,'FLPA Expense Log'!$D$27:$D$134,"Ground/Local Transportation")</f>
        <v>0</v>
      </c>
      <c r="E49" s="5">
        <f>SUMIFS('FLPA Expense Log'!$I$27:$I$134,'FLPA Expense Log'!$C$27:$C$134,A49,'FLPA Expense Log'!$D$27:$D$134,"Domestic Airfare")</f>
        <v>0</v>
      </c>
      <c r="F49" s="5">
        <f>SUMIFS('FLPA Expense Log'!$I$27:$I$134,'FLPA Expense Log'!$C$27:$C$134,A49,'FLPA Expense Log'!$D$27:$D$134,"Foreign Airfare")</f>
        <v>0</v>
      </c>
      <c r="G49" s="5">
        <f>SUMIFS('FLPA Expense Log'!$I$27:$I$134,'FLPA Expense Log'!$C$27:$C$134,A49,'FLPA Expense Log'!$D$27:$D$134,"Instructional Supplies")</f>
        <v>0</v>
      </c>
      <c r="H49" s="5">
        <f>SUMIFS('FLPA Expense Log'!$I$27:$I$134,'FLPA Expense Log'!$C$27:$C$134,A49,'FLPA Expense Log'!$D$27:$D$134,"Lodging")</f>
        <v>0</v>
      </c>
      <c r="I49" s="5">
        <f>SUMIFS('FLPA Expense Log'!$I$27:$I$134,'FLPA Expense Log'!$C$27:$C$134,A49,'FLPA Expense Log'!$D$27:$D$134,"Meals")</f>
        <v>0</v>
      </c>
      <c r="J49" s="5">
        <f>SUMIFS('FLPA Expense Log'!$I$27:$I$134,'FLPA Expense Log'!$C$27:$C$134,A49,'FLPA Expense Log'!$D$27:$D$134,"Miscellaneous expense")</f>
        <v>0</v>
      </c>
      <c r="K49" s="5">
        <f>SUMIFS('FLPA Expense Log'!$I$27:$I$134,'FLPA Expense Log'!$C$27:$C$134,A49,'FLPA Expense Log'!$D$27:$D$134,"Tips")</f>
        <v>0</v>
      </c>
      <c r="L49" s="5">
        <f>SUMIFS('FLPA Expense Log'!$I$27:$I$134,'FLPA Expense Log'!$C$27:$C$134,A49,'FLPA Expense Log'!$D$27:$D$134,"Vehicle Rental")</f>
        <v>0</v>
      </c>
      <c r="M49" s="5">
        <f>SUMIFS('FLPA Expense Log'!$I$27:$I$134,'FLPA Expense Log'!$C$27:$C$134,A49,'FLPA Expense Log'!$D$27:$D$134,"Outside Services")</f>
        <v>0</v>
      </c>
      <c r="N49" s="5">
        <f>SUMIFS('FLPA Expense Log'!$I$27:$I$134,'FLPA Expense Log'!$C$27:$C$134,A49,'FLPA Expense Log'!$D$27:$D$134,"Cash Withdrawal")</f>
        <v>0</v>
      </c>
      <c r="O49" s="5">
        <f>SUMIFS('FLPA Expense Log'!$I$27:$I$134,'FLPA Expense Log'!$C$27:$C$134,A49,'FLPA Expense Log'!$D$27:$D$134,"Cash spent")</f>
        <v>0</v>
      </c>
      <c r="P49" s="54">
        <f t="shared" ref="P49" si="14">SUM(C49:N49)</f>
        <v>0</v>
      </c>
      <c r="Q49" s="54">
        <f t="shared" ref="Q49" si="15">PRODUCT(P49,R49)</f>
        <v>0</v>
      </c>
      <c r="R49" s="199">
        <f>IFERROR(VLOOKUP(A49,'FLPA Expense Log'!$C$27:$I$134,6,FALSE),0)</f>
        <v>0</v>
      </c>
      <c r="S49" s="56"/>
      <c r="T49" s="56"/>
      <c r="U49" s="54"/>
    </row>
    <row r="50" spans="1:21" x14ac:dyDescent="0.3">
      <c r="A50" s="6"/>
      <c r="B50" s="2" t="s">
        <v>3</v>
      </c>
      <c r="C50" s="7">
        <f>Q29</f>
        <v>0</v>
      </c>
      <c r="D50" s="51">
        <f>P30</f>
        <v>0</v>
      </c>
      <c r="E50" s="6"/>
      <c r="F50" s="6"/>
      <c r="G50" s="6"/>
      <c r="H50" s="6"/>
      <c r="I50" s="6"/>
      <c r="J50" s="6"/>
      <c r="K50" s="6"/>
      <c r="L50" s="6"/>
      <c r="M50" s="6"/>
      <c r="N50" s="4" t="s">
        <v>119</v>
      </c>
      <c r="O50" s="55">
        <f>N30-O30</f>
        <v>0</v>
      </c>
      <c r="P50" s="6"/>
      <c r="Q50" s="6"/>
      <c r="R50" s="6"/>
      <c r="S50" s="6"/>
      <c r="T50" s="6"/>
      <c r="U50" s="54"/>
    </row>
    <row r="51" spans="1:2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25"/>
      <c r="N51" s="25"/>
      <c r="O51" s="25"/>
      <c r="P51" s="6"/>
      <c r="Q51" s="6"/>
      <c r="R51" s="6"/>
      <c r="S51" s="6"/>
      <c r="T51" s="6"/>
      <c r="U51" s="54"/>
    </row>
    <row r="52" spans="1:2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54"/>
    </row>
    <row r="53" spans="1:2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54"/>
    </row>
    <row r="54" spans="1:21" x14ac:dyDescent="0.3">
      <c r="A54" s="6"/>
      <c r="B54" s="1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54"/>
    </row>
    <row r="55" spans="1:21" x14ac:dyDescent="0.3">
      <c r="A55" s="6"/>
      <c r="B55" s="2" t="s">
        <v>16</v>
      </c>
      <c r="C55" s="9">
        <f>C27+C50</f>
        <v>0</v>
      </c>
      <c r="D55" s="51">
        <f>D27+D50</f>
        <v>0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54"/>
    </row>
    <row r="56" spans="1:2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54"/>
    </row>
    <row r="57" spans="1:2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54"/>
    </row>
    <row r="58" spans="1:21" x14ac:dyDescent="0.3">
      <c r="U58" s="54"/>
    </row>
    <row r="59" spans="1:21" x14ac:dyDescent="0.3">
      <c r="U59" s="54"/>
    </row>
  </sheetData>
  <sheetProtection sheet="1" objects="1" scenarios="1" formatColumns="0" selectLockedCells="1" selectUnlockedCells="1"/>
  <conditionalFormatting sqref="B11 P11:XFD11">
    <cfRule type="cellIs" dxfId="7" priority="3" operator="lessThan">
      <formula>0</formula>
    </cfRule>
  </conditionalFormatting>
  <conditionalFormatting sqref="A11:XFD11">
    <cfRule type="cellIs" dxfId="6" priority="2" operator="lessThan">
      <formula>0</formula>
    </cfRule>
  </conditionalFormatting>
  <conditionalFormatting sqref="F3">
    <cfRule type="cellIs" dxfId="5" priority="1" operator="lessThan">
      <formula>0</formula>
    </cfRule>
  </conditionalFormatting>
  <pageMargins left="0.7" right="0.7" top="0.75" bottom="0.75" header="0.3" footer="0.3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R54"/>
  <sheetViews>
    <sheetView zoomScale="70" zoomScaleNormal="70" zoomScalePageLayoutView="70" workbookViewId="0">
      <selection activeCell="E43" sqref="E43"/>
    </sheetView>
  </sheetViews>
  <sheetFormatPr defaultColWidth="8.77734375" defaultRowHeight="14.4" x14ac:dyDescent="0.3"/>
  <cols>
    <col min="1" max="1" width="8.77734375" style="209" customWidth="1"/>
    <col min="2" max="2" width="23.6640625" bestFit="1" customWidth="1"/>
    <col min="3" max="3" width="21.44140625" bestFit="1" customWidth="1"/>
    <col min="4" max="4" width="18.44140625" bestFit="1" customWidth="1"/>
    <col min="5" max="5" width="21.109375" customWidth="1"/>
    <col min="6" max="6" width="18.6640625" bestFit="1" customWidth="1"/>
    <col min="7" max="7" width="15.77734375" bestFit="1" customWidth="1"/>
    <col min="8" max="9" width="16.77734375" bestFit="1" customWidth="1"/>
    <col min="10" max="10" width="17.33203125" bestFit="1" customWidth="1"/>
    <col min="11" max="12" width="17.6640625" bestFit="1" customWidth="1"/>
    <col min="13" max="17" width="18.6640625" customWidth="1"/>
    <col min="18" max="18" width="35.109375" customWidth="1"/>
    <col min="19" max="16384" width="8.77734375" style="219"/>
  </cols>
  <sheetData>
    <row r="1" spans="1:18" x14ac:dyDescent="0.3">
      <c r="A1" s="204"/>
      <c r="B1" s="2" t="s">
        <v>17</v>
      </c>
      <c r="C1" s="2">
        <v>101000</v>
      </c>
      <c r="D1" s="2" t="s">
        <v>3</v>
      </c>
      <c r="E1" s="2" t="s">
        <v>66</v>
      </c>
      <c r="F1" s="7">
        <f>'FLPA Expense Log'!C6</f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3">
      <c r="A2" s="204"/>
      <c r="B2" s="2" t="s">
        <v>18</v>
      </c>
      <c r="C2" s="2">
        <v>240000</v>
      </c>
      <c r="D2" s="2" t="s">
        <v>3</v>
      </c>
      <c r="E2" s="2" t="s">
        <v>67</v>
      </c>
      <c r="F2" s="7">
        <f>'FLPA Expense Log'!C7</f>
        <v>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A3" s="204"/>
      <c r="B3" s="2"/>
      <c r="C3" s="2"/>
      <c r="D3" s="2" t="s">
        <v>9</v>
      </c>
      <c r="E3" s="2" t="s">
        <v>68</v>
      </c>
      <c r="F3" s="7">
        <f>'FLPA Expense Log'!C8</f>
        <v>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8.8" x14ac:dyDescent="0.3">
      <c r="A4" s="204"/>
      <c r="B4" s="2"/>
      <c r="C4" s="50" t="s">
        <v>69</v>
      </c>
      <c r="D4" s="50" t="s">
        <v>70</v>
      </c>
      <c r="E4" s="50" t="s">
        <v>71</v>
      </c>
      <c r="F4" s="50" t="s">
        <v>72</v>
      </c>
      <c r="G4" s="50" t="s">
        <v>73</v>
      </c>
      <c r="H4" s="50" t="s">
        <v>74</v>
      </c>
      <c r="I4" s="50" t="s">
        <v>75</v>
      </c>
      <c r="J4" s="50" t="s">
        <v>76</v>
      </c>
      <c r="K4" s="50" t="s">
        <v>77</v>
      </c>
      <c r="L4" s="50" t="s">
        <v>78</v>
      </c>
      <c r="M4" s="50" t="s">
        <v>79</v>
      </c>
      <c r="N4" s="4"/>
      <c r="O4" s="4"/>
      <c r="P4" s="4"/>
      <c r="Q4" s="4"/>
      <c r="R4" s="4"/>
    </row>
    <row r="5" spans="1:18" s="220" customFormat="1" x14ac:dyDescent="0.3">
      <c r="A5" s="205"/>
      <c r="B5" s="13" t="s">
        <v>2</v>
      </c>
      <c r="C5" s="13" t="s">
        <v>11</v>
      </c>
      <c r="D5" s="13" t="s">
        <v>11</v>
      </c>
      <c r="E5" s="13" t="s">
        <v>11</v>
      </c>
      <c r="F5" s="13" t="s">
        <v>11</v>
      </c>
      <c r="G5" s="13" t="s">
        <v>11</v>
      </c>
      <c r="H5" s="13" t="s">
        <v>11</v>
      </c>
      <c r="I5" s="13" t="s">
        <v>11</v>
      </c>
      <c r="J5" s="13" t="s">
        <v>11</v>
      </c>
      <c r="K5" s="13" t="s">
        <v>11</v>
      </c>
      <c r="L5" s="13" t="s">
        <v>11</v>
      </c>
      <c r="M5" s="14" t="s">
        <v>0</v>
      </c>
      <c r="N5" s="14" t="s">
        <v>58</v>
      </c>
      <c r="O5" s="14" t="s">
        <v>58</v>
      </c>
      <c r="P5" s="14" t="s">
        <v>11</v>
      </c>
      <c r="Q5" s="14" t="s">
        <v>60</v>
      </c>
      <c r="R5" s="14" t="s">
        <v>1</v>
      </c>
    </row>
    <row r="6" spans="1:18" s="221" customFormat="1" x14ac:dyDescent="0.3">
      <c r="A6" s="206"/>
      <c r="B6" s="3">
        <f ca="1">TODAY()</f>
        <v>41773</v>
      </c>
      <c r="C6" s="13">
        <v>7300</v>
      </c>
      <c r="D6" s="13">
        <v>7301</v>
      </c>
      <c r="E6" s="13">
        <v>7302</v>
      </c>
      <c r="F6" s="13">
        <v>7303</v>
      </c>
      <c r="G6" s="13">
        <v>7305</v>
      </c>
      <c r="H6" s="13">
        <v>7306</v>
      </c>
      <c r="I6" s="13">
        <v>7308</v>
      </c>
      <c r="J6" s="13">
        <v>7309</v>
      </c>
      <c r="K6" s="13">
        <v>7310</v>
      </c>
      <c r="L6" s="13">
        <v>7311</v>
      </c>
      <c r="M6" s="14">
        <v>7825</v>
      </c>
      <c r="N6" s="14" t="s">
        <v>59</v>
      </c>
      <c r="O6" s="14" t="s">
        <v>116</v>
      </c>
      <c r="P6" s="14" t="s">
        <v>9</v>
      </c>
      <c r="Q6" s="14" t="s">
        <v>61</v>
      </c>
      <c r="R6" s="14"/>
    </row>
    <row r="7" spans="1:18" x14ac:dyDescent="0.3">
      <c r="A7" s="20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2"/>
      <c r="N7" s="12"/>
      <c r="O7" s="12"/>
      <c r="P7" s="12"/>
      <c r="Q7" s="12"/>
      <c r="R7" s="12"/>
    </row>
    <row r="8" spans="1:18" s="221" customFormat="1" x14ac:dyDescent="0.3">
      <c r="A8" s="208"/>
      <c r="B8" s="58" t="s">
        <v>3</v>
      </c>
      <c r="C8" s="59">
        <f>C12+C27</f>
        <v>0</v>
      </c>
      <c r="D8" s="59">
        <f t="shared" ref="D8:M8" si="0">D12+D27</f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  <c r="H8" s="59">
        <f t="shared" si="0"/>
        <v>0</v>
      </c>
      <c r="I8" s="59">
        <f t="shared" si="0"/>
        <v>0</v>
      </c>
      <c r="J8" s="59">
        <f t="shared" si="0"/>
        <v>0</v>
      </c>
      <c r="K8" s="59">
        <f t="shared" si="0"/>
        <v>0</v>
      </c>
      <c r="L8" s="59">
        <f t="shared" si="0"/>
        <v>0</v>
      </c>
      <c r="M8" s="59">
        <f t="shared" si="0"/>
        <v>0</v>
      </c>
      <c r="N8" s="61">
        <f>N12+N27</f>
        <v>0</v>
      </c>
      <c r="O8" s="61">
        <f>O12+O27</f>
        <v>0</v>
      </c>
      <c r="P8" s="59">
        <f>SUM(C8:N8)</f>
        <v>0</v>
      </c>
      <c r="Q8" s="213" t="s">
        <v>14</v>
      </c>
      <c r="R8" s="217" t="s">
        <v>14</v>
      </c>
    </row>
    <row r="9" spans="1:18" s="222" customFormat="1" x14ac:dyDescent="0.3">
      <c r="A9" s="208"/>
      <c r="B9" s="67" t="s">
        <v>66</v>
      </c>
      <c r="C9" s="61">
        <f>'FLPA Expense Log'!D6</f>
        <v>0</v>
      </c>
      <c r="D9" s="61">
        <f>'FLPA Expense Log'!E6</f>
        <v>0</v>
      </c>
      <c r="E9" s="61">
        <f>'FLPA Expense Log'!F6</f>
        <v>0</v>
      </c>
      <c r="F9" s="61">
        <f>'FLPA Expense Log'!G6</f>
        <v>0</v>
      </c>
      <c r="G9" s="61">
        <f>'FLPA Expense Log'!H6</f>
        <v>0</v>
      </c>
      <c r="H9" s="61">
        <f>'FLPA Expense Log'!I6</f>
        <v>0</v>
      </c>
      <c r="I9" s="61">
        <f>'FLPA Expense Log'!J6</f>
        <v>0</v>
      </c>
      <c r="J9" s="61">
        <f>'FLPA Expense Log'!K6</f>
        <v>0</v>
      </c>
      <c r="K9" s="61">
        <f>'FLPA Expense Log'!L6</f>
        <v>0</v>
      </c>
      <c r="L9" s="61">
        <f>'FLPA Expense Log'!M6</f>
        <v>0</v>
      </c>
      <c r="M9" s="61">
        <f>'FLPA Expense Log'!N6</f>
        <v>0</v>
      </c>
      <c r="N9" s="61">
        <f>'FLPA Expense Log'!O6</f>
        <v>0</v>
      </c>
      <c r="O9" s="61">
        <f>'FLPA Expense Log'!P6</f>
        <v>0</v>
      </c>
      <c r="P9" s="210"/>
      <c r="Q9" s="210"/>
      <c r="R9" s="218"/>
    </row>
    <row r="10" spans="1:18" s="222" customFormat="1" x14ac:dyDescent="0.3">
      <c r="A10" s="208"/>
      <c r="B10" s="67" t="s">
        <v>68</v>
      </c>
      <c r="C10" s="61">
        <f>'FLPA Expense Log'!D8</f>
        <v>0</v>
      </c>
      <c r="D10" s="61">
        <f>'FLPA Expense Log'!E8</f>
        <v>0</v>
      </c>
      <c r="E10" s="61">
        <f>'FLPA Expense Log'!F8</f>
        <v>0</v>
      </c>
      <c r="F10" s="61">
        <f>'FLPA Expense Log'!G8</f>
        <v>0</v>
      </c>
      <c r="G10" s="61">
        <f>'FLPA Expense Log'!H8</f>
        <v>0</v>
      </c>
      <c r="H10" s="61">
        <f>'FLPA Expense Log'!I8</f>
        <v>0</v>
      </c>
      <c r="I10" s="61">
        <f>'FLPA Expense Log'!J8</f>
        <v>0</v>
      </c>
      <c r="J10" s="61">
        <f>'FLPA Expense Log'!K8</f>
        <v>0</v>
      </c>
      <c r="K10" s="61">
        <f>'FLPA Expense Log'!L8</f>
        <v>0</v>
      </c>
      <c r="L10" s="61">
        <f>'FLPA Expense Log'!M8</f>
        <v>0</v>
      </c>
      <c r="M10" s="61">
        <f>'FLPA Expense Log'!N8</f>
        <v>0</v>
      </c>
      <c r="N10" s="61">
        <f>'FLPA Expense Log'!O8</f>
        <v>0</v>
      </c>
      <c r="O10" s="61">
        <f>'FLPA Expense Log'!P8</f>
        <v>0</v>
      </c>
      <c r="P10" s="210" t="e">
        <f>#REF!</f>
        <v>#REF!</v>
      </c>
      <c r="Q10" s="210"/>
      <c r="R10" s="218"/>
    </row>
    <row r="11" spans="1:18" x14ac:dyDescent="0.3">
      <c r="A11" s="20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3">
      <c r="A12" s="204"/>
      <c r="B12" s="4" t="s">
        <v>4</v>
      </c>
      <c r="C12" s="16">
        <f>SUM(C13:C24)</f>
        <v>0</v>
      </c>
      <c r="D12" s="16">
        <f t="shared" ref="D12:O12" si="1">SUM(D13:D24)</f>
        <v>0</v>
      </c>
      <c r="E12" s="16">
        <f t="shared" si="1"/>
        <v>0</v>
      </c>
      <c r="F12" s="16">
        <f t="shared" si="1"/>
        <v>0</v>
      </c>
      <c r="G12" s="16">
        <f t="shared" si="1"/>
        <v>0</v>
      </c>
      <c r="H12" s="16">
        <f t="shared" si="1"/>
        <v>0</v>
      </c>
      <c r="I12" s="16">
        <f t="shared" si="1"/>
        <v>0</v>
      </c>
      <c r="J12" s="16">
        <f t="shared" si="1"/>
        <v>0</v>
      </c>
      <c r="K12" s="16">
        <f t="shared" si="1"/>
        <v>0</v>
      </c>
      <c r="L12" s="16">
        <f t="shared" si="1"/>
        <v>0</v>
      </c>
      <c r="M12" s="16">
        <f t="shared" si="1"/>
        <v>0</v>
      </c>
      <c r="N12" s="16">
        <f t="shared" si="1"/>
        <v>0</v>
      </c>
      <c r="O12" s="16">
        <f t="shared" si="1"/>
        <v>0</v>
      </c>
      <c r="P12" s="27">
        <f>SUM(C12:N12)</f>
        <v>0</v>
      </c>
      <c r="Q12" s="47"/>
      <c r="R12" s="8"/>
    </row>
    <row r="13" spans="1:18" x14ac:dyDescent="0.3">
      <c r="A13" s="209">
        <f>B13</f>
        <v>40543</v>
      </c>
      <c r="B13" s="1">
        <v>40543</v>
      </c>
      <c r="C13" s="5">
        <f>SUMIFS('FLPA Expense Log'!$G$27:$G$134,'FLPA Expense Log'!$C$27:$C$134,A13,'FLPA Expense Log'!$D$27:$D$134,"Activity/Entrance Fees")</f>
        <v>0</v>
      </c>
      <c r="D13" s="5">
        <f>SUMIFS('FLPA Expense Log'!$G$27:$G$134,'FLPA Expense Log'!$C$27:$C$134,A13,'FLPA Expense Log'!$D$27:$D$134,"Ground/Local Transportation")</f>
        <v>0</v>
      </c>
      <c r="E13" s="5">
        <f>SUMIFS('FLPA Expense Log'!$G$27:$G$134,'FLPA Expense Log'!$C$27:$C$134,A13,'FLPA Expense Log'!$D$27:$D$134,"Domestic Airfare")</f>
        <v>0</v>
      </c>
      <c r="F13" s="5">
        <f>SUMIFS('FLPA Expense Log'!$G$27:$G$134,'FLPA Expense Log'!$C$27:$C$134,A13,'FLPA Expense Log'!$D$27:$D$134,"Foreign airfare")</f>
        <v>0</v>
      </c>
      <c r="G13" s="5">
        <f>SUMIFS('FLPA Expense Log'!$G$27:$G$134,'FLPA Expense Log'!$C$27:$C$134,A13,'FLPA Expense Log'!$D$27:$D$134,"Instructional Supplies")</f>
        <v>0</v>
      </c>
      <c r="H13" s="5">
        <f>SUMIFS('FLPA Expense Log'!$G$27:$G$134,'FLPA Expense Log'!$C$27:$C$134,A13,'FLPA Expense Log'!$D$27:$D$134,"Lodging")</f>
        <v>0</v>
      </c>
      <c r="I13" s="5">
        <f>SUMIFS('FLPA Expense Log'!$G$27:$G$134,'FLPA Expense Log'!$C$27:$C$134,A13,'FLPA Expense Log'!$D$27:$D$134,"meals")</f>
        <v>0</v>
      </c>
      <c r="J13" s="5">
        <f>SUMIFS('FLPA Expense Log'!$G$27:$G$134,'FLPA Expense Log'!$C$27:$C$134,A13,'FLPA Expense Log'!$D$27:$D$134,"Miscellaneous Expense")</f>
        <v>0</v>
      </c>
      <c r="K13" s="5">
        <f>SUMIFS('FLPA Expense Log'!$G$27:$G$134,'FLPA Expense Log'!$C$27:$C$134,A13,'FLPA Expense Log'!$D$27:$D$134,"tips")</f>
        <v>0</v>
      </c>
      <c r="L13" s="5">
        <f>SUMIFS('FLPA Expense Log'!$G$27:$G$134,'FLPA Expense Log'!$C$27:$C$134,A13,'FLPA Expense Log'!$D$27:$D$134,"vehicle rental")</f>
        <v>0</v>
      </c>
      <c r="M13" s="5">
        <f>SUMIFS('FLPA Expense Log'!$G$27:$G$134,'FLPA Expense Log'!$C$27:$C$134,A13,'FLPA Expense Log'!$D$27:$D$134,"outside services")</f>
        <v>0</v>
      </c>
      <c r="N13" s="5">
        <f>SUMIFS('FLPA Expense Log'!$G$27:$G$134,'FLPA Expense Log'!$C$27:$C$134,A13,'FLPA Expense Log'!$D$27:$D$134,"cash withdrawal")</f>
        <v>0</v>
      </c>
      <c r="O13" s="5">
        <f>SUMIFS('FLPA Expense Log'!$G$27:$G$134,'FLPA Expense Log'!$C$27:$C$134,A13,'FLPA Expense Log'!$D$27:$D$134,"cash spent")</f>
        <v>0</v>
      </c>
      <c r="P13" s="27">
        <f t="shared" ref="P13:P24" si="2">SUM(C13:N13)</f>
        <v>0</v>
      </c>
      <c r="Q13" s="47"/>
    </row>
    <row r="14" spans="1:18" x14ac:dyDescent="0.3">
      <c r="A14" s="209">
        <f t="shared" ref="A14:A46" si="3">B14</f>
        <v>40544</v>
      </c>
      <c r="B14" s="1">
        <v>40544</v>
      </c>
      <c r="C14" s="5">
        <f>SUMIFS('FLPA Expense Log'!$G$27:$G$134,'FLPA Expense Log'!$C$27:$C$134,A14,'FLPA Expense Log'!$D$27:$D$134,"Activity/Entrance Fees")</f>
        <v>0</v>
      </c>
      <c r="D14" s="5">
        <f>SUMIFS('FLPA Expense Log'!$G$27:$G$134,'FLPA Expense Log'!$C$27:$C$134,A14,'FLPA Expense Log'!$D$27:$D$134,"Ground/Local Transportation")</f>
        <v>0</v>
      </c>
      <c r="E14" s="5">
        <f>SUMIFS('FLPA Expense Log'!$G$27:$G$134,'FLPA Expense Log'!$C$27:$C$134,A14,'FLPA Expense Log'!$D$27:$D$134,"Domestic Airfare")</f>
        <v>0</v>
      </c>
      <c r="F14" s="5">
        <f>SUMIFS('FLPA Expense Log'!$G$27:$G$134,'FLPA Expense Log'!$C$27:$C$134,A14,'FLPA Expense Log'!$D$27:$D$134,"Foreign airfare")</f>
        <v>0</v>
      </c>
      <c r="G14" s="5">
        <f>SUMIFS('FLPA Expense Log'!$G$27:$G$134,'FLPA Expense Log'!$C$27:$C$134,A14,'FLPA Expense Log'!$D$27:$D$134,"Instructional Supplies")</f>
        <v>0</v>
      </c>
      <c r="H14" s="5">
        <f>SUMIFS('FLPA Expense Log'!$G$27:$G$134,'FLPA Expense Log'!$C$27:$C$134,A14,'FLPA Expense Log'!$D$27:$D$134,"Lodging")</f>
        <v>0</v>
      </c>
      <c r="I14" s="5">
        <f>SUMIFS('FLPA Expense Log'!$G$27:$G$134,'FLPA Expense Log'!$C$27:$C$134,A14,'FLPA Expense Log'!$D$27:$D$134,"meals")</f>
        <v>0</v>
      </c>
      <c r="J14" s="5">
        <f>SUMIFS('FLPA Expense Log'!$G$27:$G$134,'FLPA Expense Log'!$C$27:$C$134,A14,'FLPA Expense Log'!$D$27:$D$134,"Miscellaneous Expense")</f>
        <v>0</v>
      </c>
      <c r="K14" s="5">
        <f>SUMIFS('FLPA Expense Log'!$G$27:$G$134,'FLPA Expense Log'!$C$27:$C$134,A14,'FLPA Expense Log'!$D$27:$D$134,"tips")</f>
        <v>0</v>
      </c>
      <c r="L14" s="5">
        <f>SUMIFS('FLPA Expense Log'!$G$27:$G$134,'FLPA Expense Log'!$C$27:$C$134,A14,'FLPA Expense Log'!$D$27:$D$134,"vehicle rental")</f>
        <v>0</v>
      </c>
      <c r="M14" s="5">
        <f>SUMIFS('FLPA Expense Log'!$G$27:$G$134,'FLPA Expense Log'!$C$27:$C$134,A14,'FLPA Expense Log'!$D$27:$D$134,"outside services")</f>
        <v>0</v>
      </c>
      <c r="N14" s="5">
        <f>SUMIFS('FLPA Expense Log'!$G$27:$G$134,'FLPA Expense Log'!$C$27:$C$134,A14,'FLPA Expense Log'!$D$27:$D$134,"cash withdrawal")</f>
        <v>0</v>
      </c>
      <c r="O14" s="5">
        <f>SUMIFS('FLPA Expense Log'!$G$27:$G$134,'FLPA Expense Log'!$C$27:$C$134,A14,'FLPA Expense Log'!$D$27:$D$134,"cash spent")</f>
        <v>0</v>
      </c>
      <c r="P14" s="27">
        <f t="shared" si="2"/>
        <v>0</v>
      </c>
      <c r="Q14" s="47"/>
    </row>
    <row r="15" spans="1:18" x14ac:dyDescent="0.3">
      <c r="A15" s="209">
        <f t="shared" si="3"/>
        <v>40545</v>
      </c>
      <c r="B15" s="1">
        <v>40545</v>
      </c>
      <c r="C15" s="5">
        <f>SUMIFS('FLPA Expense Log'!$G$27:$G$134,'FLPA Expense Log'!$C$27:$C$134,A15,'FLPA Expense Log'!$D$27:$D$134,"Activity/Entrance Fees")</f>
        <v>0</v>
      </c>
      <c r="D15" s="5">
        <f>SUMIFS('FLPA Expense Log'!$G$27:$G$134,'FLPA Expense Log'!$C$27:$C$134,A15,'FLPA Expense Log'!$D$27:$D$134,"Ground/Local Transportation")</f>
        <v>0</v>
      </c>
      <c r="E15" s="5">
        <f>SUMIFS('FLPA Expense Log'!$G$27:$G$134,'FLPA Expense Log'!$C$27:$C$134,A15,'FLPA Expense Log'!$D$27:$D$134,"Domestic Airfare")</f>
        <v>0</v>
      </c>
      <c r="F15" s="5">
        <f>SUMIFS('FLPA Expense Log'!$G$27:$G$134,'FLPA Expense Log'!$C$27:$C$134,A15,'FLPA Expense Log'!$D$27:$D$134,"Foreign airfare")</f>
        <v>0</v>
      </c>
      <c r="G15" s="5">
        <f>SUMIFS('FLPA Expense Log'!$G$27:$G$134,'FLPA Expense Log'!$C$27:$C$134,A15,'FLPA Expense Log'!$D$27:$D$134,"Instructional Supplies")</f>
        <v>0</v>
      </c>
      <c r="H15" s="5">
        <f>SUMIFS('FLPA Expense Log'!$G$27:$G$134,'FLPA Expense Log'!$C$27:$C$134,A15,'FLPA Expense Log'!$D$27:$D$134,"Lodging")</f>
        <v>0</v>
      </c>
      <c r="I15" s="5">
        <f>SUMIFS('FLPA Expense Log'!$G$27:$G$134,'FLPA Expense Log'!$C$27:$C$134,A15,'FLPA Expense Log'!$D$27:$D$134,"meals")</f>
        <v>0</v>
      </c>
      <c r="J15" s="5">
        <f>SUMIFS('FLPA Expense Log'!$G$27:$G$134,'FLPA Expense Log'!$C$27:$C$134,A15,'FLPA Expense Log'!$D$27:$D$134,"Miscellaneous Expense")</f>
        <v>0</v>
      </c>
      <c r="K15" s="5">
        <f>SUMIFS('FLPA Expense Log'!$G$27:$G$134,'FLPA Expense Log'!$C$27:$C$134,A15,'FLPA Expense Log'!$D$27:$D$134,"tips")</f>
        <v>0</v>
      </c>
      <c r="L15" s="5">
        <f>SUMIFS('FLPA Expense Log'!$G$27:$G$134,'FLPA Expense Log'!$C$27:$C$134,A15,'FLPA Expense Log'!$D$27:$D$134,"vehicle rental")</f>
        <v>0</v>
      </c>
      <c r="M15" s="5">
        <f>SUMIFS('FLPA Expense Log'!$G$27:$G$134,'FLPA Expense Log'!$C$27:$C$134,A15,'FLPA Expense Log'!$D$27:$D$134,"outside services")</f>
        <v>0</v>
      </c>
      <c r="N15" s="5">
        <f>SUMIFS('FLPA Expense Log'!$G$27:$G$134,'FLPA Expense Log'!$C$27:$C$134,A15,'FLPA Expense Log'!$D$27:$D$134,"cash withdrawal")</f>
        <v>0</v>
      </c>
      <c r="O15" s="5">
        <f>SUMIFS('FLPA Expense Log'!$G$27:$G$134,'FLPA Expense Log'!$C$27:$C$134,A15,'FLPA Expense Log'!$D$27:$D$134,"cash spent")</f>
        <v>0</v>
      </c>
      <c r="P15" s="27">
        <f t="shared" si="2"/>
        <v>0</v>
      </c>
      <c r="Q15" s="47"/>
    </row>
    <row r="16" spans="1:18" x14ac:dyDescent="0.3">
      <c r="A16" s="209">
        <f t="shared" si="3"/>
        <v>40546</v>
      </c>
      <c r="B16" s="1">
        <v>40546</v>
      </c>
      <c r="C16" s="5">
        <f>SUMIFS('FLPA Expense Log'!$G$27:$G$134,'FLPA Expense Log'!$C$27:$C$134,A16,'FLPA Expense Log'!$D$27:$D$134,"Activity/Entrance Fees")</f>
        <v>0</v>
      </c>
      <c r="D16" s="5">
        <f>SUMIFS('FLPA Expense Log'!$G$27:$G$134,'FLPA Expense Log'!$C$27:$C$134,A16,'FLPA Expense Log'!$D$27:$D$134,"Ground/Local Transportation")</f>
        <v>0</v>
      </c>
      <c r="E16" s="5">
        <f>SUMIFS('FLPA Expense Log'!$G$27:$G$134,'FLPA Expense Log'!$C$27:$C$134,A16,'FLPA Expense Log'!$D$27:$D$134,"Domestic Airfare")</f>
        <v>0</v>
      </c>
      <c r="F16" s="5">
        <f>SUMIFS('FLPA Expense Log'!$G$27:$G$134,'FLPA Expense Log'!$C$27:$C$134,A16,'FLPA Expense Log'!$D$27:$D$134,"Foreign airfare")</f>
        <v>0</v>
      </c>
      <c r="G16" s="5">
        <f>SUMIFS('FLPA Expense Log'!$G$27:$G$134,'FLPA Expense Log'!$C$27:$C$134,A16,'FLPA Expense Log'!$D$27:$D$134,"Instructional Supplies")</f>
        <v>0</v>
      </c>
      <c r="H16" s="5">
        <f>SUMIFS('FLPA Expense Log'!$G$27:$G$134,'FLPA Expense Log'!$C$27:$C$134,A16,'FLPA Expense Log'!$D$27:$D$134,"Lodging")</f>
        <v>0</v>
      </c>
      <c r="I16" s="5">
        <f>SUMIFS('FLPA Expense Log'!$G$27:$G$134,'FLPA Expense Log'!$C$27:$C$134,A16,'FLPA Expense Log'!$D$27:$D$134,"meals")</f>
        <v>0</v>
      </c>
      <c r="J16" s="5">
        <f>SUMIFS('FLPA Expense Log'!$G$27:$G$134,'FLPA Expense Log'!$C$27:$C$134,A16,'FLPA Expense Log'!$D$27:$D$134,"Miscellaneous Expense")</f>
        <v>0</v>
      </c>
      <c r="K16" s="5">
        <f>SUMIFS('FLPA Expense Log'!$G$27:$G$134,'FLPA Expense Log'!$C$27:$C$134,A16,'FLPA Expense Log'!$D$27:$D$134,"tips")</f>
        <v>0</v>
      </c>
      <c r="L16" s="5">
        <f>SUMIFS('FLPA Expense Log'!$G$27:$G$134,'FLPA Expense Log'!$C$27:$C$134,A16,'FLPA Expense Log'!$D$27:$D$134,"vehicle rental")</f>
        <v>0</v>
      </c>
      <c r="M16" s="5">
        <f>SUMIFS('FLPA Expense Log'!$G$27:$G$134,'FLPA Expense Log'!$C$27:$C$134,A16,'FLPA Expense Log'!$D$27:$D$134,"outside services")</f>
        <v>0</v>
      </c>
      <c r="N16" s="5">
        <f>SUMIFS('FLPA Expense Log'!$G$27:$G$134,'FLPA Expense Log'!$C$27:$C$134,A16,'FLPA Expense Log'!$D$27:$D$134,"cash withdrawal")</f>
        <v>0</v>
      </c>
      <c r="O16" s="5">
        <f>SUMIFS('FLPA Expense Log'!$G$27:$G$134,'FLPA Expense Log'!$C$27:$C$134,A16,'FLPA Expense Log'!$D$27:$D$134,"cash spent")</f>
        <v>0</v>
      </c>
      <c r="P16" s="27">
        <f t="shared" si="2"/>
        <v>0</v>
      </c>
      <c r="Q16" s="47"/>
    </row>
    <row r="17" spans="1:18" x14ac:dyDescent="0.3">
      <c r="A17" s="209">
        <f t="shared" si="3"/>
        <v>40547</v>
      </c>
      <c r="B17" s="1">
        <v>40547</v>
      </c>
      <c r="C17" s="5">
        <f>SUMIFS('FLPA Expense Log'!$G$27:$G$134,'FLPA Expense Log'!$C$27:$C$134,A17,'FLPA Expense Log'!$D$27:$D$134,"Activity/Entrance Fees")</f>
        <v>0</v>
      </c>
      <c r="D17" s="5">
        <f>SUMIFS('FLPA Expense Log'!$G$27:$G$134,'FLPA Expense Log'!$C$27:$C$134,A17,'FLPA Expense Log'!$D$27:$D$134,"Ground/Local Transportation")</f>
        <v>0</v>
      </c>
      <c r="E17" s="5">
        <f>SUMIFS('FLPA Expense Log'!$G$27:$G$134,'FLPA Expense Log'!$C$27:$C$134,A17,'FLPA Expense Log'!$D$27:$D$134,"Domestic Airfare")</f>
        <v>0</v>
      </c>
      <c r="F17" s="5">
        <f>SUMIFS('FLPA Expense Log'!$G$27:$G$134,'FLPA Expense Log'!$C$27:$C$134,A17,'FLPA Expense Log'!$D$27:$D$134,"Foreign airfare")</f>
        <v>0</v>
      </c>
      <c r="G17" s="5">
        <f>SUMIFS('FLPA Expense Log'!$G$27:$G$134,'FLPA Expense Log'!$C$27:$C$134,A17,'FLPA Expense Log'!$D$27:$D$134,"Instructional Supplies")</f>
        <v>0</v>
      </c>
      <c r="H17" s="5">
        <f>SUMIFS('FLPA Expense Log'!$G$27:$G$134,'FLPA Expense Log'!$C$27:$C$134,A17,'FLPA Expense Log'!$D$27:$D$134,"Lodging")</f>
        <v>0</v>
      </c>
      <c r="I17" s="5">
        <f>SUMIFS('FLPA Expense Log'!$G$27:$G$134,'FLPA Expense Log'!$C$27:$C$134,A17,'FLPA Expense Log'!$D$27:$D$134,"meals")</f>
        <v>0</v>
      </c>
      <c r="J17" s="5">
        <f>SUMIFS('FLPA Expense Log'!$G$27:$G$134,'FLPA Expense Log'!$C$27:$C$134,A17,'FLPA Expense Log'!$D$27:$D$134,"Miscellaneous Expense")</f>
        <v>0</v>
      </c>
      <c r="K17" s="5">
        <f>SUMIFS('FLPA Expense Log'!$G$27:$G$134,'FLPA Expense Log'!$C$27:$C$134,A17,'FLPA Expense Log'!$D$27:$D$134,"tips")</f>
        <v>0</v>
      </c>
      <c r="L17" s="5">
        <f>SUMIFS('FLPA Expense Log'!$G$27:$G$134,'FLPA Expense Log'!$C$27:$C$134,A17,'FLPA Expense Log'!$D$27:$D$134,"vehicle rental")</f>
        <v>0</v>
      </c>
      <c r="M17" s="5">
        <f>SUMIFS('FLPA Expense Log'!$G$27:$G$134,'FLPA Expense Log'!$C$27:$C$134,A17,'FLPA Expense Log'!$D$27:$D$134,"outside services")</f>
        <v>0</v>
      </c>
      <c r="N17" s="5">
        <f>SUMIFS('FLPA Expense Log'!$G$27:$G$134,'FLPA Expense Log'!$C$27:$C$134,A17,'FLPA Expense Log'!$D$27:$D$134,"cash withdrawal")</f>
        <v>0</v>
      </c>
      <c r="O17" s="5">
        <f>SUMIFS('FLPA Expense Log'!$G$27:$G$134,'FLPA Expense Log'!$C$27:$C$134,A17,'FLPA Expense Log'!$D$27:$D$134,"cash spent")</f>
        <v>0</v>
      </c>
      <c r="P17" s="27">
        <f t="shared" si="2"/>
        <v>0</v>
      </c>
      <c r="Q17" s="47"/>
    </row>
    <row r="18" spans="1:18" x14ac:dyDescent="0.3">
      <c r="A18" s="209">
        <f t="shared" si="3"/>
        <v>40548</v>
      </c>
      <c r="B18" s="1">
        <v>40548</v>
      </c>
      <c r="C18" s="5">
        <f>SUMIFS('FLPA Expense Log'!$G$27:$G$134,'FLPA Expense Log'!$C$27:$C$134,A18,'FLPA Expense Log'!$D$27:$D$134,"Activity/Entrance Fees")</f>
        <v>0</v>
      </c>
      <c r="D18" s="5">
        <f>SUMIFS('FLPA Expense Log'!$G$27:$G$134,'FLPA Expense Log'!$C$27:$C$134,A18,'FLPA Expense Log'!$D$27:$D$134,"Ground/Local Transportation")</f>
        <v>0</v>
      </c>
      <c r="E18" s="5">
        <f>SUMIFS('FLPA Expense Log'!$G$27:$G$134,'FLPA Expense Log'!$C$27:$C$134,A18,'FLPA Expense Log'!$D$27:$D$134,"Domestic Airfare")</f>
        <v>0</v>
      </c>
      <c r="F18" s="5">
        <f>SUMIFS('FLPA Expense Log'!$G$27:$G$134,'FLPA Expense Log'!$C$27:$C$134,A18,'FLPA Expense Log'!$D$27:$D$134,"Foreign airfare")</f>
        <v>0</v>
      </c>
      <c r="G18" s="5">
        <f>SUMIFS('FLPA Expense Log'!$G$27:$G$134,'FLPA Expense Log'!$C$27:$C$134,A18,'FLPA Expense Log'!$D$27:$D$134,"Instructional Supplies")</f>
        <v>0</v>
      </c>
      <c r="H18" s="5">
        <f>SUMIFS('FLPA Expense Log'!$G$27:$G$134,'FLPA Expense Log'!$C$27:$C$134,A18,'FLPA Expense Log'!$D$27:$D$134,"Lodging")</f>
        <v>0</v>
      </c>
      <c r="I18" s="5">
        <f>SUMIFS('FLPA Expense Log'!$G$27:$G$134,'FLPA Expense Log'!$C$27:$C$134,A18,'FLPA Expense Log'!$D$27:$D$134,"meals")</f>
        <v>0</v>
      </c>
      <c r="J18" s="5">
        <f>SUMIFS('FLPA Expense Log'!$G$27:$G$134,'FLPA Expense Log'!$C$27:$C$134,A18,'FLPA Expense Log'!$D$27:$D$134,"Miscellaneous Expense")</f>
        <v>0</v>
      </c>
      <c r="K18" s="5">
        <f>SUMIFS('FLPA Expense Log'!$G$27:$G$134,'FLPA Expense Log'!$C$27:$C$134,A18,'FLPA Expense Log'!$D$27:$D$134,"tips")</f>
        <v>0</v>
      </c>
      <c r="L18" s="5">
        <f>SUMIFS('FLPA Expense Log'!$G$27:$G$134,'FLPA Expense Log'!$C$27:$C$134,A18,'FLPA Expense Log'!$D$27:$D$134,"vehicle rental")</f>
        <v>0</v>
      </c>
      <c r="M18" s="5">
        <f>SUMIFS('FLPA Expense Log'!$G$27:$G$134,'FLPA Expense Log'!$C$27:$C$134,A18,'FLPA Expense Log'!$D$27:$D$134,"outside services")</f>
        <v>0</v>
      </c>
      <c r="N18" s="5">
        <f>SUMIFS('FLPA Expense Log'!$G$27:$G$134,'FLPA Expense Log'!$C$27:$C$134,A18,'FLPA Expense Log'!$D$27:$D$134,"cash withdrawal")</f>
        <v>0</v>
      </c>
      <c r="O18" s="5">
        <f>SUMIFS('FLPA Expense Log'!$G$27:$G$134,'FLPA Expense Log'!$C$27:$C$134,A18,'FLPA Expense Log'!$D$27:$D$134,"cash spent")</f>
        <v>0</v>
      </c>
      <c r="P18" s="27">
        <f t="shared" si="2"/>
        <v>0</v>
      </c>
      <c r="Q18" s="47"/>
    </row>
    <row r="19" spans="1:18" x14ac:dyDescent="0.3">
      <c r="A19" s="209">
        <f t="shared" si="3"/>
        <v>40549</v>
      </c>
      <c r="B19" s="1">
        <v>40549</v>
      </c>
      <c r="C19" s="5">
        <f>SUMIFS('FLPA Expense Log'!$G$27:$G$134,'FLPA Expense Log'!$C$27:$C$134,A19,'FLPA Expense Log'!$D$27:$D$134,"Activity/Entrance Fees")</f>
        <v>0</v>
      </c>
      <c r="D19" s="5">
        <f>SUMIFS('FLPA Expense Log'!$G$27:$G$134,'FLPA Expense Log'!$C$27:$C$134,A19,'FLPA Expense Log'!$D$27:$D$134,"Ground/Local Transportation")</f>
        <v>0</v>
      </c>
      <c r="E19" s="5">
        <f>SUMIFS('FLPA Expense Log'!$G$27:$G$134,'FLPA Expense Log'!$C$27:$C$134,A19,'FLPA Expense Log'!$D$27:$D$134,"Domestic Airfare")</f>
        <v>0</v>
      </c>
      <c r="F19" s="5">
        <f>SUMIFS('FLPA Expense Log'!$G$27:$G$134,'FLPA Expense Log'!$C$27:$C$134,A19,'FLPA Expense Log'!$D$27:$D$134,"Foreign airfare")</f>
        <v>0</v>
      </c>
      <c r="G19" s="5">
        <f>SUMIFS('FLPA Expense Log'!$G$27:$G$134,'FLPA Expense Log'!$C$27:$C$134,A19,'FLPA Expense Log'!$D$27:$D$134,"Instructional Supplies")</f>
        <v>0</v>
      </c>
      <c r="H19" s="5">
        <f>SUMIFS('FLPA Expense Log'!$G$27:$G$134,'FLPA Expense Log'!$C$27:$C$134,A19,'FLPA Expense Log'!$D$27:$D$134,"Lodging")</f>
        <v>0</v>
      </c>
      <c r="I19" s="5">
        <f>SUMIFS('FLPA Expense Log'!$G$27:$G$134,'FLPA Expense Log'!$C$27:$C$134,A19,'FLPA Expense Log'!$D$27:$D$134,"meals")</f>
        <v>0</v>
      </c>
      <c r="J19" s="5">
        <f>SUMIFS('FLPA Expense Log'!$G$27:$G$134,'FLPA Expense Log'!$C$27:$C$134,A19,'FLPA Expense Log'!$D$27:$D$134,"Miscellaneous Expense")</f>
        <v>0</v>
      </c>
      <c r="K19" s="5">
        <f>SUMIFS('FLPA Expense Log'!$G$27:$G$134,'FLPA Expense Log'!$C$27:$C$134,A19,'FLPA Expense Log'!$D$27:$D$134,"tips")</f>
        <v>0</v>
      </c>
      <c r="L19" s="5">
        <f>SUMIFS('FLPA Expense Log'!$G$27:$G$134,'FLPA Expense Log'!$C$27:$C$134,A19,'FLPA Expense Log'!$D$27:$D$134,"vehicle rental")</f>
        <v>0</v>
      </c>
      <c r="M19" s="5">
        <f>SUMIFS('FLPA Expense Log'!$G$27:$G$134,'FLPA Expense Log'!$C$27:$C$134,A19,'FLPA Expense Log'!$D$27:$D$134,"outside services")</f>
        <v>0</v>
      </c>
      <c r="N19" s="5">
        <f>SUMIFS('FLPA Expense Log'!$G$27:$G$134,'FLPA Expense Log'!$C$27:$C$134,A19,'FLPA Expense Log'!$D$27:$D$134,"cash withdrawal")</f>
        <v>0</v>
      </c>
      <c r="O19" s="5">
        <f>SUMIFS('FLPA Expense Log'!$G$27:$G$134,'FLPA Expense Log'!$C$27:$C$134,A19,'FLPA Expense Log'!$D$27:$D$134,"cash spent")</f>
        <v>0</v>
      </c>
      <c r="P19" s="27">
        <f t="shared" si="2"/>
        <v>0</v>
      </c>
      <c r="Q19" s="47"/>
    </row>
    <row r="20" spans="1:18" x14ac:dyDescent="0.3">
      <c r="A20" s="209">
        <f t="shared" si="3"/>
        <v>40550</v>
      </c>
      <c r="B20" s="1">
        <v>40550</v>
      </c>
      <c r="C20" s="5">
        <f>SUMIFS('FLPA Expense Log'!$G$27:$G$134,'FLPA Expense Log'!$C$27:$C$134,A20,'FLPA Expense Log'!$D$27:$D$134,"Activity/Entrance Fees")</f>
        <v>0</v>
      </c>
      <c r="D20" s="5">
        <f>SUMIFS('FLPA Expense Log'!$G$27:$G$134,'FLPA Expense Log'!$C$27:$C$134,A20,'FLPA Expense Log'!$D$27:$D$134,"Ground/Local Transportation")</f>
        <v>0</v>
      </c>
      <c r="E20" s="5">
        <f>SUMIFS('FLPA Expense Log'!$G$27:$G$134,'FLPA Expense Log'!$C$27:$C$134,A20,'FLPA Expense Log'!$D$27:$D$134,"Domestic Airfare")</f>
        <v>0</v>
      </c>
      <c r="F20" s="5">
        <f>SUMIFS('FLPA Expense Log'!$G$27:$G$134,'FLPA Expense Log'!$C$27:$C$134,A20,'FLPA Expense Log'!$D$27:$D$134,"Foreign airfare")</f>
        <v>0</v>
      </c>
      <c r="G20" s="5">
        <f>SUMIFS('FLPA Expense Log'!$G$27:$G$134,'FLPA Expense Log'!$C$27:$C$134,A20,'FLPA Expense Log'!$D$27:$D$134,"Instructional Supplies")</f>
        <v>0</v>
      </c>
      <c r="H20" s="5">
        <f>SUMIFS('FLPA Expense Log'!$G$27:$G$134,'FLPA Expense Log'!$C$27:$C$134,A20,'FLPA Expense Log'!$D$27:$D$134,"Lodging")</f>
        <v>0</v>
      </c>
      <c r="I20" s="5">
        <f>SUMIFS('FLPA Expense Log'!$G$27:$G$134,'FLPA Expense Log'!$C$27:$C$134,A20,'FLPA Expense Log'!$D$27:$D$134,"meals")</f>
        <v>0</v>
      </c>
      <c r="J20" s="5">
        <f>SUMIFS('FLPA Expense Log'!$G$27:$G$134,'FLPA Expense Log'!$C$27:$C$134,A20,'FLPA Expense Log'!$D$27:$D$134,"Miscellaneous Expense")</f>
        <v>0</v>
      </c>
      <c r="K20" s="5">
        <f>SUMIFS('FLPA Expense Log'!$G$27:$G$134,'FLPA Expense Log'!$C$27:$C$134,A20,'FLPA Expense Log'!$D$27:$D$134,"tips")</f>
        <v>0</v>
      </c>
      <c r="L20" s="5">
        <f>SUMIFS('FLPA Expense Log'!$G$27:$G$134,'FLPA Expense Log'!$C$27:$C$134,A20,'FLPA Expense Log'!$D$27:$D$134,"vehicle rental")</f>
        <v>0</v>
      </c>
      <c r="M20" s="5">
        <f>SUMIFS('FLPA Expense Log'!$G$27:$G$134,'FLPA Expense Log'!$C$27:$C$134,A20,'FLPA Expense Log'!$D$27:$D$134,"outside services")</f>
        <v>0</v>
      </c>
      <c r="N20" s="5">
        <f>SUMIFS('FLPA Expense Log'!$G$27:$G$134,'FLPA Expense Log'!$C$27:$C$134,A20,'FLPA Expense Log'!$D$27:$D$134,"cash withdrawal")</f>
        <v>0</v>
      </c>
      <c r="O20" s="5">
        <f>SUMIFS('FLPA Expense Log'!$G$27:$G$134,'FLPA Expense Log'!$C$27:$C$134,A20,'FLPA Expense Log'!$D$27:$D$134,"cash spent")</f>
        <v>0</v>
      </c>
      <c r="P20" s="27">
        <f t="shared" si="2"/>
        <v>0</v>
      </c>
      <c r="Q20" s="47"/>
    </row>
    <row r="21" spans="1:18" x14ac:dyDescent="0.3">
      <c r="A21" s="209">
        <f t="shared" si="3"/>
        <v>40551</v>
      </c>
      <c r="B21" s="1">
        <v>40551</v>
      </c>
      <c r="C21" s="5">
        <f>SUMIFS('FLPA Expense Log'!$G$27:$G$134,'FLPA Expense Log'!$C$27:$C$134,A21,'FLPA Expense Log'!$D$27:$D$134,"Activity/Entrance Fees")</f>
        <v>0</v>
      </c>
      <c r="D21" s="5">
        <f>SUMIFS('FLPA Expense Log'!$G$27:$G$134,'FLPA Expense Log'!$C$27:$C$134,A21,'FLPA Expense Log'!$D$27:$D$134,"Ground/Local Transportation")</f>
        <v>0</v>
      </c>
      <c r="E21" s="5">
        <f>SUMIFS('FLPA Expense Log'!$G$27:$G$134,'FLPA Expense Log'!$C$27:$C$134,A21,'FLPA Expense Log'!$D$27:$D$134,"Domestic Airfare")</f>
        <v>0</v>
      </c>
      <c r="F21" s="5">
        <f>SUMIFS('FLPA Expense Log'!$G$27:$G$134,'FLPA Expense Log'!$C$27:$C$134,A21,'FLPA Expense Log'!$D$27:$D$134,"Foreign airfare")</f>
        <v>0</v>
      </c>
      <c r="G21" s="5">
        <f>SUMIFS('FLPA Expense Log'!$G$27:$G$134,'FLPA Expense Log'!$C$27:$C$134,A21,'FLPA Expense Log'!$D$27:$D$134,"Instructional Supplies")</f>
        <v>0</v>
      </c>
      <c r="H21" s="5">
        <f>SUMIFS('FLPA Expense Log'!$G$27:$G$134,'FLPA Expense Log'!$C$27:$C$134,A21,'FLPA Expense Log'!$D$27:$D$134,"Lodging")</f>
        <v>0</v>
      </c>
      <c r="I21" s="5">
        <f>SUMIFS('FLPA Expense Log'!$G$27:$G$134,'FLPA Expense Log'!$C$27:$C$134,A21,'FLPA Expense Log'!$D$27:$D$134,"meals")</f>
        <v>0</v>
      </c>
      <c r="J21" s="5">
        <f>SUMIFS('FLPA Expense Log'!$G$27:$G$134,'FLPA Expense Log'!$C$27:$C$134,A21,'FLPA Expense Log'!$D$27:$D$134,"Miscellaneous Expense")</f>
        <v>0</v>
      </c>
      <c r="K21" s="5">
        <f>SUMIFS('FLPA Expense Log'!$G$27:$G$134,'FLPA Expense Log'!$C$27:$C$134,A21,'FLPA Expense Log'!$D$27:$D$134,"tips")</f>
        <v>0</v>
      </c>
      <c r="L21" s="5">
        <f>SUMIFS('FLPA Expense Log'!$G$27:$G$134,'FLPA Expense Log'!$C$27:$C$134,A21,'FLPA Expense Log'!$D$27:$D$134,"vehicle rental")</f>
        <v>0</v>
      </c>
      <c r="M21" s="5">
        <f>SUMIFS('FLPA Expense Log'!$G$27:$G$134,'FLPA Expense Log'!$C$27:$C$134,A21,'FLPA Expense Log'!$D$27:$D$134,"outside services")</f>
        <v>0</v>
      </c>
      <c r="N21" s="5">
        <f>SUMIFS('FLPA Expense Log'!$G$27:$G$134,'FLPA Expense Log'!$C$27:$C$134,A21,'FLPA Expense Log'!$D$27:$D$134,"cash withdrawal")</f>
        <v>0</v>
      </c>
      <c r="O21" s="5">
        <f>SUMIFS('FLPA Expense Log'!$G$27:$G$134,'FLPA Expense Log'!$C$27:$C$134,A21,'FLPA Expense Log'!$D$27:$D$134,"cash spent")</f>
        <v>0</v>
      </c>
      <c r="P21" s="27">
        <f t="shared" si="2"/>
        <v>0</v>
      </c>
      <c r="Q21" s="47"/>
    </row>
    <row r="22" spans="1:18" x14ac:dyDescent="0.3">
      <c r="A22" s="209">
        <f t="shared" si="3"/>
        <v>40552</v>
      </c>
      <c r="B22" s="1">
        <v>40552</v>
      </c>
      <c r="C22" s="5">
        <f>SUMIFS('FLPA Expense Log'!$G$27:$G$134,'FLPA Expense Log'!$C$27:$C$134,A22,'FLPA Expense Log'!$D$27:$D$134,"Activity/Entrance Fees")</f>
        <v>0</v>
      </c>
      <c r="D22" s="5">
        <f>SUMIFS('FLPA Expense Log'!$G$27:$G$134,'FLPA Expense Log'!$C$27:$C$134,A22,'FLPA Expense Log'!$D$27:$D$134,"Ground/Local Transportation")</f>
        <v>0</v>
      </c>
      <c r="E22" s="5">
        <f>SUMIFS('FLPA Expense Log'!$G$27:$G$134,'FLPA Expense Log'!$C$27:$C$134,A22,'FLPA Expense Log'!$D$27:$D$134,"Domestic Airfare")</f>
        <v>0</v>
      </c>
      <c r="F22" s="5">
        <f>SUMIFS('FLPA Expense Log'!$G$27:$G$134,'FLPA Expense Log'!$C$27:$C$134,A22,'FLPA Expense Log'!$D$27:$D$134,"Foreign airfare")</f>
        <v>0</v>
      </c>
      <c r="G22" s="5">
        <f>SUMIFS('FLPA Expense Log'!$G$27:$G$134,'FLPA Expense Log'!$C$27:$C$134,A22,'FLPA Expense Log'!$D$27:$D$134,"Instructional Supplies")</f>
        <v>0</v>
      </c>
      <c r="H22" s="5">
        <f>SUMIFS('FLPA Expense Log'!$G$27:$G$134,'FLPA Expense Log'!$C$27:$C$134,A22,'FLPA Expense Log'!$D$27:$D$134,"Lodging")</f>
        <v>0</v>
      </c>
      <c r="I22" s="5">
        <f>SUMIFS('FLPA Expense Log'!$G$27:$G$134,'FLPA Expense Log'!$C$27:$C$134,A22,'FLPA Expense Log'!$D$27:$D$134,"meals")</f>
        <v>0</v>
      </c>
      <c r="J22" s="5">
        <f>SUMIFS('FLPA Expense Log'!$G$27:$G$134,'FLPA Expense Log'!$C$27:$C$134,A22,'FLPA Expense Log'!$D$27:$D$134,"Miscellaneous Expense")</f>
        <v>0</v>
      </c>
      <c r="K22" s="5">
        <f>SUMIFS('FLPA Expense Log'!$G$27:$G$134,'FLPA Expense Log'!$C$27:$C$134,A22,'FLPA Expense Log'!$D$27:$D$134,"tips")</f>
        <v>0</v>
      </c>
      <c r="L22" s="5">
        <f>SUMIFS('FLPA Expense Log'!$G$27:$G$134,'FLPA Expense Log'!$C$27:$C$134,A22,'FLPA Expense Log'!$D$27:$D$134,"vehicle rental")</f>
        <v>0</v>
      </c>
      <c r="M22" s="5">
        <f>SUMIFS('FLPA Expense Log'!$G$27:$G$134,'FLPA Expense Log'!$C$27:$C$134,A22,'FLPA Expense Log'!$D$27:$D$134,"outside services")</f>
        <v>0</v>
      </c>
      <c r="N22" s="5">
        <f>SUMIFS('FLPA Expense Log'!$G$27:$G$134,'FLPA Expense Log'!$C$27:$C$134,A22,'FLPA Expense Log'!$D$27:$D$134,"cash withdrawal")</f>
        <v>0</v>
      </c>
      <c r="O22" s="5">
        <f>SUMIFS('FLPA Expense Log'!$G$27:$G$134,'FLPA Expense Log'!$C$27:$C$134,A22,'FLPA Expense Log'!$D$27:$D$134,"cash spent")</f>
        <v>0</v>
      </c>
      <c r="P22" s="27">
        <f t="shared" si="2"/>
        <v>0</v>
      </c>
      <c r="Q22" s="47"/>
    </row>
    <row r="23" spans="1:18" x14ac:dyDescent="0.3">
      <c r="A23" s="209">
        <f t="shared" si="3"/>
        <v>40553</v>
      </c>
      <c r="B23" s="1">
        <v>40553</v>
      </c>
      <c r="C23" s="5">
        <f>SUMIFS('FLPA Expense Log'!$G$27:$G$134,'FLPA Expense Log'!$C$27:$C$134,A23,'FLPA Expense Log'!$D$27:$D$134,"Activity/Entrance Fees")</f>
        <v>0</v>
      </c>
      <c r="D23" s="5">
        <f>SUMIFS('FLPA Expense Log'!$G$27:$G$134,'FLPA Expense Log'!$C$27:$C$134,A23,'FLPA Expense Log'!$D$27:$D$134,"Ground/Local Transportation")</f>
        <v>0</v>
      </c>
      <c r="E23" s="5">
        <f>SUMIFS('FLPA Expense Log'!$G$27:$G$134,'FLPA Expense Log'!$C$27:$C$134,A23,'FLPA Expense Log'!$D$27:$D$134,"Domestic Airfare")</f>
        <v>0</v>
      </c>
      <c r="F23" s="5">
        <f>SUMIFS('FLPA Expense Log'!$G$27:$G$134,'FLPA Expense Log'!$C$27:$C$134,A23,'FLPA Expense Log'!$D$27:$D$134,"Foreign airfare")</f>
        <v>0</v>
      </c>
      <c r="G23" s="5">
        <f>SUMIFS('FLPA Expense Log'!$G$27:$G$134,'FLPA Expense Log'!$C$27:$C$134,A23,'FLPA Expense Log'!$D$27:$D$134,"Instructional Supplies")</f>
        <v>0</v>
      </c>
      <c r="H23" s="5">
        <f>SUMIFS('FLPA Expense Log'!$G$27:$G$134,'FLPA Expense Log'!$C$27:$C$134,A23,'FLPA Expense Log'!$D$27:$D$134,"Lodging")</f>
        <v>0</v>
      </c>
      <c r="I23" s="5">
        <f>SUMIFS('FLPA Expense Log'!$G$27:$G$134,'FLPA Expense Log'!$C$27:$C$134,A23,'FLPA Expense Log'!$D$27:$D$134,"meals")</f>
        <v>0</v>
      </c>
      <c r="J23" s="5">
        <f>SUMIFS('FLPA Expense Log'!$G$27:$G$134,'FLPA Expense Log'!$C$27:$C$134,A23,'FLPA Expense Log'!$D$27:$D$134,"Miscellaneous Expense")</f>
        <v>0</v>
      </c>
      <c r="K23" s="5">
        <f>SUMIFS('FLPA Expense Log'!$G$27:$G$134,'FLPA Expense Log'!$C$27:$C$134,A23,'FLPA Expense Log'!$D$27:$D$134,"tips")</f>
        <v>0</v>
      </c>
      <c r="L23" s="5">
        <f>SUMIFS('FLPA Expense Log'!$G$27:$G$134,'FLPA Expense Log'!$C$27:$C$134,A23,'FLPA Expense Log'!$D$27:$D$134,"vehicle rental")</f>
        <v>0</v>
      </c>
      <c r="M23" s="5">
        <f>SUMIFS('FLPA Expense Log'!$G$27:$G$134,'FLPA Expense Log'!$C$27:$C$134,A23,'FLPA Expense Log'!$D$27:$D$134,"outside services")</f>
        <v>0</v>
      </c>
      <c r="N23" s="5">
        <f>SUMIFS('FLPA Expense Log'!$G$27:$G$134,'FLPA Expense Log'!$C$27:$C$134,A23,'FLPA Expense Log'!$D$27:$D$134,"cash withdrawal")</f>
        <v>0</v>
      </c>
      <c r="O23" s="5">
        <f>SUMIFS('FLPA Expense Log'!$G$27:$G$134,'FLPA Expense Log'!$C$27:$C$134,A23,'FLPA Expense Log'!$D$27:$D$134,"cash spent")</f>
        <v>0</v>
      </c>
      <c r="P23" s="27">
        <f t="shared" si="2"/>
        <v>0</v>
      </c>
      <c r="Q23" s="47"/>
    </row>
    <row r="24" spans="1:18" x14ac:dyDescent="0.3">
      <c r="A24" s="209">
        <f t="shared" si="3"/>
        <v>40554</v>
      </c>
      <c r="B24" s="1">
        <v>40554</v>
      </c>
      <c r="C24" s="5">
        <f>SUMIFS('FLPA Expense Log'!$G$27:$G$134,'FLPA Expense Log'!$C$27:$C$134,A24,'FLPA Expense Log'!$D$27:$D$134,"Activity/Entrance Fees")</f>
        <v>0</v>
      </c>
      <c r="D24" s="5">
        <f>SUMIFS('FLPA Expense Log'!$G$27:$G$134,'FLPA Expense Log'!$C$27:$C$134,A24,'FLPA Expense Log'!$D$27:$D$134,"Ground/Local Transportation")</f>
        <v>0</v>
      </c>
      <c r="E24" s="5">
        <f>SUMIFS('FLPA Expense Log'!$G$27:$G$134,'FLPA Expense Log'!$C$27:$C$134,A24,'FLPA Expense Log'!$D$27:$D$134,"Domestic Airfare")</f>
        <v>0</v>
      </c>
      <c r="F24" s="5">
        <f>SUMIFS('FLPA Expense Log'!$G$27:$G$134,'FLPA Expense Log'!$C$27:$C$134,A24,'FLPA Expense Log'!$D$27:$D$134,"Foreign airfare")</f>
        <v>0</v>
      </c>
      <c r="G24" s="5">
        <f>SUMIFS('FLPA Expense Log'!$G$27:$G$134,'FLPA Expense Log'!$C$27:$C$134,A24,'FLPA Expense Log'!$D$27:$D$134,"Instructional Supplies")</f>
        <v>0</v>
      </c>
      <c r="H24" s="5">
        <f>SUMIFS('FLPA Expense Log'!$G$27:$G$134,'FLPA Expense Log'!$C$27:$C$134,A24,'FLPA Expense Log'!$D$27:$D$134,"Lodging")</f>
        <v>0</v>
      </c>
      <c r="I24" s="5">
        <f>SUMIFS('FLPA Expense Log'!$G$27:$G$134,'FLPA Expense Log'!$C$27:$C$134,A24,'FLPA Expense Log'!$D$27:$D$134,"meals")</f>
        <v>0</v>
      </c>
      <c r="J24" s="5">
        <f>SUMIFS('FLPA Expense Log'!$G$27:$G$134,'FLPA Expense Log'!$C$27:$C$134,A24,'FLPA Expense Log'!$D$27:$D$134,"Miscellaneous Expense")</f>
        <v>0</v>
      </c>
      <c r="K24" s="5">
        <f>SUMIFS('FLPA Expense Log'!$G$27:$G$134,'FLPA Expense Log'!$C$27:$C$134,A24,'FLPA Expense Log'!$D$27:$D$134,"tips")</f>
        <v>0</v>
      </c>
      <c r="L24" s="5">
        <f>SUMIFS('FLPA Expense Log'!$G$27:$G$134,'FLPA Expense Log'!$C$27:$C$134,A24,'FLPA Expense Log'!$D$27:$D$134,"vehicle rental")</f>
        <v>0</v>
      </c>
      <c r="M24" s="5">
        <f>SUMIFS('FLPA Expense Log'!$G$27:$G$134,'FLPA Expense Log'!$C$27:$C$134,A24,'FLPA Expense Log'!$D$27:$D$134,"outside services")</f>
        <v>0</v>
      </c>
      <c r="N24" s="5">
        <f>SUMIFS('FLPA Expense Log'!$G$27:$G$134,'FLPA Expense Log'!$C$27:$C$134,A24,'FLPA Expense Log'!$D$27:$D$134,"cash withdrawal")</f>
        <v>0</v>
      </c>
      <c r="O24" s="5">
        <f>SUMIFS('FLPA Expense Log'!$G$27:$G$134,'FLPA Expense Log'!$C$27:$C$134,A24,'FLPA Expense Log'!$D$27:$D$134,"cash spent")</f>
        <v>0</v>
      </c>
      <c r="P24" s="27">
        <f t="shared" si="2"/>
        <v>0</v>
      </c>
      <c r="Q24" s="47"/>
    </row>
    <row r="25" spans="1:18" x14ac:dyDescent="0.3">
      <c r="A25" s="204"/>
      <c r="B25" s="2" t="s">
        <v>3</v>
      </c>
      <c r="C25" s="18">
        <f>SUM(C12:N12)</f>
        <v>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 t="s">
        <v>119</v>
      </c>
      <c r="O25" s="16">
        <f>N12-O12</f>
        <v>0</v>
      </c>
      <c r="P25" s="4"/>
      <c r="Q25" s="4"/>
      <c r="R25" s="4"/>
    </row>
    <row r="26" spans="1:18" x14ac:dyDescent="0.3">
      <c r="A26" s="207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>
        <v>0</v>
      </c>
      <c r="P26" s="6"/>
      <c r="Q26" s="6"/>
      <c r="R26" s="6"/>
    </row>
    <row r="27" spans="1:18" x14ac:dyDescent="0.3">
      <c r="A27" s="204"/>
      <c r="B27" s="4" t="s">
        <v>5</v>
      </c>
      <c r="C27" s="16">
        <f>SUM(C28:C46)</f>
        <v>0</v>
      </c>
      <c r="D27" s="16">
        <f t="shared" ref="D27:O27" si="4">SUM(D28:D46)</f>
        <v>0</v>
      </c>
      <c r="E27" s="16">
        <f t="shared" si="4"/>
        <v>0</v>
      </c>
      <c r="F27" s="16">
        <f t="shared" si="4"/>
        <v>0</v>
      </c>
      <c r="G27" s="16">
        <f t="shared" si="4"/>
        <v>0</v>
      </c>
      <c r="H27" s="16">
        <f t="shared" si="4"/>
        <v>0</v>
      </c>
      <c r="I27" s="16">
        <f t="shared" si="4"/>
        <v>0</v>
      </c>
      <c r="J27" s="16">
        <f t="shared" si="4"/>
        <v>0</v>
      </c>
      <c r="K27" s="16">
        <f t="shared" si="4"/>
        <v>0</v>
      </c>
      <c r="L27" s="16">
        <f t="shared" si="4"/>
        <v>0</v>
      </c>
      <c r="M27" s="16">
        <f t="shared" si="4"/>
        <v>0</v>
      </c>
      <c r="N27" s="16">
        <f t="shared" si="4"/>
        <v>0</v>
      </c>
      <c r="O27" s="16">
        <f t="shared" si="4"/>
        <v>0</v>
      </c>
      <c r="P27" s="16">
        <f>SUM(C27:N27)</f>
        <v>0</v>
      </c>
      <c r="Q27" s="16"/>
      <c r="R27" s="16"/>
    </row>
    <row r="28" spans="1:18" x14ac:dyDescent="0.3">
      <c r="A28" s="209">
        <f t="shared" si="3"/>
        <v>40555</v>
      </c>
      <c r="B28" s="1">
        <v>40555</v>
      </c>
      <c r="C28" s="5">
        <f>SUMIFS('FLPA Expense Log'!$G$27:$G$134,'FLPA Expense Log'!$C$27:$C$134,A28,'FLPA Expense Log'!$D$27:$D$134,"Activity/Entrance Fees")</f>
        <v>0</v>
      </c>
      <c r="D28" s="5">
        <f>SUMIFS('FLPA Expense Log'!$G$27:$G$134,'FLPA Expense Log'!$C$27:$C$134,A28,'FLPA Expense Log'!$D$27:$D$134,"Ground/Local Transportation")</f>
        <v>0</v>
      </c>
      <c r="E28" s="5">
        <f>SUMIFS('FLPA Expense Log'!$G$27:$G$134,'FLPA Expense Log'!$C$27:$C$134,A28,'FLPA Expense Log'!$D$27:$D$134,"Domestic Airfare")</f>
        <v>0</v>
      </c>
      <c r="F28" s="5">
        <f>SUMIFS('FLPA Expense Log'!$G$27:$G$134,'FLPA Expense Log'!$C$27:$C$134,A28,'FLPA Expense Log'!$D$27:$D$134,"Foreign Airfare")</f>
        <v>0</v>
      </c>
      <c r="G28" s="5">
        <f>SUMIFS('FLPA Expense Log'!$G$27:$G$134,'FLPA Expense Log'!$C$27:$C$134,A28,'FLPA Expense Log'!$D$27:$D$134,"Instructional Supplies")</f>
        <v>0</v>
      </c>
      <c r="H28" s="5">
        <f>SUMIFS('FLPA Expense Log'!$G$27:$G$134,'FLPA Expense Log'!$C$27:$C$134,A28,'FLPA Expense Log'!$D$27:$D$134,"Lodging")</f>
        <v>0</v>
      </c>
      <c r="I28" s="5">
        <f>SUMIFS('FLPA Expense Log'!$G$27:$G$134,'FLPA Expense Log'!$C$27:$C$134,A28,'FLPA Expense Log'!$D$27:$D$134,"Meals")</f>
        <v>0</v>
      </c>
      <c r="J28" s="5">
        <f>SUMIFS('FLPA Expense Log'!$G$27:$G$134,'FLPA Expense Log'!$C$27:$C$134,A28,'FLPA Expense Log'!$D$27:$D$134,"Miscellaneous expense")</f>
        <v>0</v>
      </c>
      <c r="K28" s="5">
        <f>SUMIFS('FLPA Expense Log'!$G$27:$G$134,'FLPA Expense Log'!$C$27:$C$134,A28,'FLPA Expense Log'!$D$27:$D$134,"Tips")</f>
        <v>0</v>
      </c>
      <c r="L28" s="5">
        <f>SUMIFS('FLPA Expense Log'!$G$27:$G$134,'FLPA Expense Log'!$C$27:$C$134,A28,'FLPA Expense Log'!$D$27:$D$134,"Vehicle Rental")</f>
        <v>0</v>
      </c>
      <c r="M28" s="5">
        <f>SUMIFS('FLPA Expense Log'!$G$27:$G$134,'FLPA Expense Log'!$C$27:$C$134,A28,'FLPA Expense Log'!$D$27:$D$134,"Outside Services")</f>
        <v>0</v>
      </c>
      <c r="N28" s="5">
        <f>SUMIFS('FLPA Expense Log'!$G$27:$G$134,'FLPA Expense Log'!$C$27:$C$134,A28,'FLPA Expense Log'!$D$27:$D$134,"Cash Withdrawal")</f>
        <v>0</v>
      </c>
      <c r="O28" s="5">
        <f>SUMIFS('FLPA Expense Log'!$G$27:$G$134,'FLPA Expense Log'!$C$27:$C$134,A28,'FLPA Expense Log'!$D$27:$D$134,"Cash spent")</f>
        <v>0</v>
      </c>
      <c r="P28" s="16">
        <f t="shared" ref="P28:P46" si="5">SUM(C28:N28)</f>
        <v>0</v>
      </c>
      <c r="Q28" s="40"/>
      <c r="R28" s="40"/>
    </row>
    <row r="29" spans="1:18" x14ac:dyDescent="0.3">
      <c r="A29" s="209">
        <f t="shared" si="3"/>
        <v>40556</v>
      </c>
      <c r="B29" s="1">
        <v>40556</v>
      </c>
      <c r="C29" s="5">
        <f>SUMIFS('FLPA Expense Log'!$G$27:$G$134,'FLPA Expense Log'!$C$27:$C$134,A29,'FLPA Expense Log'!$D$27:$D$134,"Activity/Entrance Fees")</f>
        <v>0</v>
      </c>
      <c r="D29" s="5">
        <f>SUMIFS('FLPA Expense Log'!$G$27:$G$134,'FLPA Expense Log'!$C$27:$C$134,A29,'FLPA Expense Log'!$D$27:$D$134,"Ground/Local Transportation")</f>
        <v>0</v>
      </c>
      <c r="E29" s="5">
        <f>SUMIFS('FLPA Expense Log'!$G$27:$G$134,'FLPA Expense Log'!$C$27:$C$134,A29,'FLPA Expense Log'!$D$27:$D$134,"Domestic Airfare")</f>
        <v>0</v>
      </c>
      <c r="F29" s="5">
        <f>SUMIFS('FLPA Expense Log'!$G$27:$G$134,'FLPA Expense Log'!$C$27:$C$134,A29,'FLPA Expense Log'!$D$27:$D$134,"Foreign Airfare")</f>
        <v>0</v>
      </c>
      <c r="G29" s="5">
        <f>SUMIFS('FLPA Expense Log'!$G$27:$G$134,'FLPA Expense Log'!$C$27:$C$134,A29,'FLPA Expense Log'!$D$27:$D$134,"Instructional Supplies")</f>
        <v>0</v>
      </c>
      <c r="H29" s="5">
        <f>SUMIFS('FLPA Expense Log'!$G$27:$G$134,'FLPA Expense Log'!$C$27:$C$134,A29,'FLPA Expense Log'!$D$27:$D$134,"Lodging")</f>
        <v>0</v>
      </c>
      <c r="I29" s="5">
        <f>SUMIFS('FLPA Expense Log'!$G$27:$G$134,'FLPA Expense Log'!$C$27:$C$134,A29,'FLPA Expense Log'!$D$27:$D$134,"Meals")</f>
        <v>0</v>
      </c>
      <c r="J29" s="5">
        <f>SUMIFS('FLPA Expense Log'!$G$27:$G$134,'FLPA Expense Log'!$C$27:$C$134,A29,'FLPA Expense Log'!$D$27:$D$134,"Miscellaneous expense")</f>
        <v>0</v>
      </c>
      <c r="K29" s="5">
        <f>SUMIFS('FLPA Expense Log'!$G$27:$G$134,'FLPA Expense Log'!$C$27:$C$134,A29,'FLPA Expense Log'!$D$27:$D$134,"Tips")</f>
        <v>0</v>
      </c>
      <c r="L29" s="5">
        <f>SUMIFS('FLPA Expense Log'!$G$27:$G$134,'FLPA Expense Log'!$C$27:$C$134,A29,'FLPA Expense Log'!$D$27:$D$134,"Vehicle Rental")</f>
        <v>0</v>
      </c>
      <c r="M29" s="5">
        <f>SUMIFS('FLPA Expense Log'!$G$27:$G$134,'FLPA Expense Log'!$C$27:$C$134,A29,'FLPA Expense Log'!$D$27:$D$134,"Outside Services")</f>
        <v>0</v>
      </c>
      <c r="N29" s="5">
        <f>SUMIFS('FLPA Expense Log'!$G$27:$G$134,'FLPA Expense Log'!$C$27:$C$134,A29,'FLPA Expense Log'!$D$27:$D$134,"Cash Withdrawal")</f>
        <v>0</v>
      </c>
      <c r="O29" s="5">
        <f>SUMIFS('FLPA Expense Log'!$G$27:$G$134,'FLPA Expense Log'!$C$27:$C$134,A29,'FLPA Expense Log'!$D$27:$D$134,"Cash spent")</f>
        <v>0</v>
      </c>
      <c r="P29" s="16">
        <f t="shared" si="5"/>
        <v>0</v>
      </c>
      <c r="Q29" s="40"/>
      <c r="R29" s="40"/>
    </row>
    <row r="30" spans="1:18" x14ac:dyDescent="0.3">
      <c r="A30" s="209">
        <f t="shared" si="3"/>
        <v>40557</v>
      </c>
      <c r="B30" s="1">
        <v>40557</v>
      </c>
      <c r="C30" s="5">
        <f>SUMIFS('FLPA Expense Log'!$G$27:$G$134,'FLPA Expense Log'!$C$27:$C$134,A30,'FLPA Expense Log'!$D$27:$D$134,"Activity/Entrance Fees")</f>
        <v>0</v>
      </c>
      <c r="D30" s="5">
        <f>SUMIFS('FLPA Expense Log'!$G$27:$G$134,'FLPA Expense Log'!$C$27:$C$134,A30,'FLPA Expense Log'!$D$27:$D$134,"Ground/Local Transportation")</f>
        <v>0</v>
      </c>
      <c r="E30" s="5">
        <f>SUMIFS('FLPA Expense Log'!$G$27:$G$134,'FLPA Expense Log'!$C$27:$C$134,A30,'FLPA Expense Log'!$D$27:$D$134,"Domestic Airfare")</f>
        <v>0</v>
      </c>
      <c r="F30" s="5">
        <f>SUMIFS('FLPA Expense Log'!$G$27:$G$134,'FLPA Expense Log'!$C$27:$C$134,A30,'FLPA Expense Log'!$D$27:$D$134,"Foreign Airfare")</f>
        <v>0</v>
      </c>
      <c r="G30" s="5">
        <f>SUMIFS('FLPA Expense Log'!$G$27:$G$134,'FLPA Expense Log'!$C$27:$C$134,A30,'FLPA Expense Log'!$D$27:$D$134,"Instructional Supplies")</f>
        <v>0</v>
      </c>
      <c r="H30" s="5">
        <f>SUMIFS('FLPA Expense Log'!$G$27:$G$134,'FLPA Expense Log'!$C$27:$C$134,A30,'FLPA Expense Log'!$D$27:$D$134,"Lodging")</f>
        <v>0</v>
      </c>
      <c r="I30" s="5">
        <f>SUMIFS('FLPA Expense Log'!$G$27:$G$134,'FLPA Expense Log'!$C$27:$C$134,A30,'FLPA Expense Log'!$D$27:$D$134,"Meals")</f>
        <v>0</v>
      </c>
      <c r="J30" s="5">
        <f>SUMIFS('FLPA Expense Log'!$G$27:$G$134,'FLPA Expense Log'!$C$27:$C$134,A30,'FLPA Expense Log'!$D$27:$D$134,"Miscellaneous expense")</f>
        <v>0</v>
      </c>
      <c r="K30" s="5">
        <f>SUMIFS('FLPA Expense Log'!$G$27:$G$134,'FLPA Expense Log'!$C$27:$C$134,A30,'FLPA Expense Log'!$D$27:$D$134,"Tips")</f>
        <v>0</v>
      </c>
      <c r="L30" s="5">
        <f>SUMIFS('FLPA Expense Log'!$G$27:$G$134,'FLPA Expense Log'!$C$27:$C$134,A30,'FLPA Expense Log'!$D$27:$D$134,"Vehicle Rental")</f>
        <v>0</v>
      </c>
      <c r="M30" s="5">
        <f>SUMIFS('FLPA Expense Log'!$G$27:$G$134,'FLPA Expense Log'!$C$27:$C$134,A30,'FLPA Expense Log'!$D$27:$D$134,"Outside Services")</f>
        <v>0</v>
      </c>
      <c r="N30" s="5">
        <f>SUMIFS('FLPA Expense Log'!$G$27:$G$134,'FLPA Expense Log'!$C$27:$C$134,A30,'FLPA Expense Log'!$D$27:$D$134,"Cash Withdrawal")</f>
        <v>0</v>
      </c>
      <c r="O30" s="5">
        <f>SUMIFS('FLPA Expense Log'!$G$27:$G$134,'FLPA Expense Log'!$C$27:$C$134,A30,'FLPA Expense Log'!$D$27:$D$134,"Cash spent")</f>
        <v>0</v>
      </c>
      <c r="P30" s="16">
        <f t="shared" si="5"/>
        <v>0</v>
      </c>
      <c r="Q30" s="40"/>
      <c r="R30" s="40"/>
    </row>
    <row r="31" spans="1:18" x14ac:dyDescent="0.3">
      <c r="A31" s="209">
        <f t="shared" si="3"/>
        <v>40558</v>
      </c>
      <c r="B31" s="1">
        <v>40558</v>
      </c>
      <c r="C31" s="5">
        <f>SUMIFS('FLPA Expense Log'!$G$27:$G$134,'FLPA Expense Log'!$C$27:$C$134,A31,'FLPA Expense Log'!$D$27:$D$134,"Activity/Entrance Fees")</f>
        <v>0</v>
      </c>
      <c r="D31" s="5">
        <f>SUMIFS('FLPA Expense Log'!$G$27:$G$134,'FLPA Expense Log'!$C$27:$C$134,A31,'FLPA Expense Log'!$D$27:$D$134,"Ground/Local Transportation")</f>
        <v>0</v>
      </c>
      <c r="E31" s="5">
        <f>SUMIFS('FLPA Expense Log'!$G$27:$G$134,'FLPA Expense Log'!$C$27:$C$134,A31,'FLPA Expense Log'!$D$27:$D$134,"Domestic Airfare")</f>
        <v>0</v>
      </c>
      <c r="F31" s="5">
        <f>SUMIFS('FLPA Expense Log'!$G$27:$G$134,'FLPA Expense Log'!$C$27:$C$134,A31,'FLPA Expense Log'!$D$27:$D$134,"Foreign Airfare")</f>
        <v>0</v>
      </c>
      <c r="G31" s="5">
        <f>SUMIFS('FLPA Expense Log'!$G$27:$G$134,'FLPA Expense Log'!$C$27:$C$134,A31,'FLPA Expense Log'!$D$27:$D$134,"Instructional Supplies")</f>
        <v>0</v>
      </c>
      <c r="H31" s="5">
        <f>SUMIFS('FLPA Expense Log'!$G$27:$G$134,'FLPA Expense Log'!$C$27:$C$134,A31,'FLPA Expense Log'!$D$27:$D$134,"Lodging")</f>
        <v>0</v>
      </c>
      <c r="I31" s="5">
        <f>SUMIFS('FLPA Expense Log'!$G$27:$G$134,'FLPA Expense Log'!$C$27:$C$134,A31,'FLPA Expense Log'!$D$27:$D$134,"Meals")</f>
        <v>0</v>
      </c>
      <c r="J31" s="5">
        <f>SUMIFS('FLPA Expense Log'!$G$27:$G$134,'FLPA Expense Log'!$C$27:$C$134,A31,'FLPA Expense Log'!$D$27:$D$134,"Miscellaneous expense")</f>
        <v>0</v>
      </c>
      <c r="K31" s="5">
        <f>SUMIFS('FLPA Expense Log'!$G$27:$G$134,'FLPA Expense Log'!$C$27:$C$134,A31,'FLPA Expense Log'!$D$27:$D$134,"Tips")</f>
        <v>0</v>
      </c>
      <c r="L31" s="5">
        <f>SUMIFS('FLPA Expense Log'!$G$27:$G$134,'FLPA Expense Log'!$C$27:$C$134,A31,'FLPA Expense Log'!$D$27:$D$134,"Vehicle Rental")</f>
        <v>0</v>
      </c>
      <c r="M31" s="5">
        <f>SUMIFS('FLPA Expense Log'!$G$27:$G$134,'FLPA Expense Log'!$C$27:$C$134,A31,'FLPA Expense Log'!$D$27:$D$134,"Outside Services")</f>
        <v>0</v>
      </c>
      <c r="N31" s="5">
        <f>SUMIFS('FLPA Expense Log'!$G$27:$G$134,'FLPA Expense Log'!$C$27:$C$134,A31,'FLPA Expense Log'!$D$27:$D$134,"Cash Withdrawal")</f>
        <v>0</v>
      </c>
      <c r="O31" s="5">
        <f>SUMIFS('FLPA Expense Log'!$G$27:$G$134,'FLPA Expense Log'!$C$27:$C$134,A31,'FLPA Expense Log'!$D$27:$D$134,"Cash spent")</f>
        <v>0</v>
      </c>
      <c r="P31" s="16">
        <f t="shared" si="5"/>
        <v>0</v>
      </c>
      <c r="Q31" s="40"/>
      <c r="R31" s="40"/>
    </row>
    <row r="32" spans="1:18" x14ac:dyDescent="0.3">
      <c r="A32" s="209">
        <f t="shared" si="3"/>
        <v>40559</v>
      </c>
      <c r="B32" s="1">
        <v>40559</v>
      </c>
      <c r="C32" s="5">
        <f>SUMIFS('FLPA Expense Log'!$G$27:$G$134,'FLPA Expense Log'!$C$27:$C$134,A32,'FLPA Expense Log'!$D$27:$D$134,"Activity/Entrance Fees")</f>
        <v>0</v>
      </c>
      <c r="D32" s="5">
        <f>SUMIFS('FLPA Expense Log'!$G$27:$G$134,'FLPA Expense Log'!$C$27:$C$134,A32,'FLPA Expense Log'!$D$27:$D$134,"Ground/Local Transportation")</f>
        <v>0</v>
      </c>
      <c r="E32" s="5">
        <f>SUMIFS('FLPA Expense Log'!$G$27:$G$134,'FLPA Expense Log'!$C$27:$C$134,A32,'FLPA Expense Log'!$D$27:$D$134,"Domestic Airfare")</f>
        <v>0</v>
      </c>
      <c r="F32" s="5">
        <f>SUMIFS('FLPA Expense Log'!$G$27:$G$134,'FLPA Expense Log'!$C$27:$C$134,A32,'FLPA Expense Log'!$D$27:$D$134,"Foreign Airfare")</f>
        <v>0</v>
      </c>
      <c r="G32" s="5">
        <f>SUMIFS('FLPA Expense Log'!$G$27:$G$134,'FLPA Expense Log'!$C$27:$C$134,A32,'FLPA Expense Log'!$D$27:$D$134,"Instructional Supplies")</f>
        <v>0</v>
      </c>
      <c r="H32" s="5">
        <f>SUMIFS('FLPA Expense Log'!$G$27:$G$134,'FLPA Expense Log'!$C$27:$C$134,A32,'FLPA Expense Log'!$D$27:$D$134,"Lodging")</f>
        <v>0</v>
      </c>
      <c r="I32" s="5">
        <f>SUMIFS('FLPA Expense Log'!$G$27:$G$134,'FLPA Expense Log'!$C$27:$C$134,A32,'FLPA Expense Log'!$D$27:$D$134,"Meals")</f>
        <v>0</v>
      </c>
      <c r="J32" s="5">
        <f>SUMIFS('FLPA Expense Log'!$G$27:$G$134,'FLPA Expense Log'!$C$27:$C$134,A32,'FLPA Expense Log'!$D$27:$D$134,"Miscellaneous expense")</f>
        <v>0</v>
      </c>
      <c r="K32" s="5">
        <f>SUMIFS('FLPA Expense Log'!$G$27:$G$134,'FLPA Expense Log'!$C$27:$C$134,A32,'FLPA Expense Log'!$D$27:$D$134,"Tips")</f>
        <v>0</v>
      </c>
      <c r="L32" s="5">
        <f>SUMIFS('FLPA Expense Log'!$G$27:$G$134,'FLPA Expense Log'!$C$27:$C$134,A32,'FLPA Expense Log'!$D$27:$D$134,"Vehicle Rental")</f>
        <v>0</v>
      </c>
      <c r="M32" s="5">
        <f>SUMIFS('FLPA Expense Log'!$G$27:$G$134,'FLPA Expense Log'!$C$27:$C$134,A32,'FLPA Expense Log'!$D$27:$D$134,"Outside Services")</f>
        <v>0</v>
      </c>
      <c r="N32" s="5">
        <f>SUMIFS('FLPA Expense Log'!$G$27:$G$134,'FLPA Expense Log'!$C$27:$C$134,A32,'FLPA Expense Log'!$D$27:$D$134,"Cash Withdrawal")</f>
        <v>0</v>
      </c>
      <c r="O32" s="5">
        <f>SUMIFS('FLPA Expense Log'!$G$27:$G$134,'FLPA Expense Log'!$C$27:$C$134,A32,'FLPA Expense Log'!$D$27:$D$134,"Cash spent")</f>
        <v>0</v>
      </c>
      <c r="P32" s="16">
        <f t="shared" si="5"/>
        <v>0</v>
      </c>
      <c r="Q32" s="40"/>
      <c r="R32" s="40"/>
    </row>
    <row r="33" spans="1:18" x14ac:dyDescent="0.3">
      <c r="A33" s="209">
        <f t="shared" si="3"/>
        <v>40560</v>
      </c>
      <c r="B33" s="1">
        <v>40560</v>
      </c>
      <c r="C33" s="5">
        <f>SUMIFS('FLPA Expense Log'!$G$27:$G$134,'FLPA Expense Log'!$C$27:$C$134,A33,'FLPA Expense Log'!$D$27:$D$134,"Activity/Entrance Fees")</f>
        <v>0</v>
      </c>
      <c r="D33" s="5">
        <f>SUMIFS('FLPA Expense Log'!$G$27:$G$134,'FLPA Expense Log'!$C$27:$C$134,A33,'FLPA Expense Log'!$D$27:$D$134,"Ground/Local Transportation")</f>
        <v>0</v>
      </c>
      <c r="E33" s="5">
        <f>SUMIFS('FLPA Expense Log'!$G$27:$G$134,'FLPA Expense Log'!$C$27:$C$134,A33,'FLPA Expense Log'!$D$27:$D$134,"Domestic Airfare")</f>
        <v>0</v>
      </c>
      <c r="F33" s="5">
        <f>SUMIFS('FLPA Expense Log'!$G$27:$G$134,'FLPA Expense Log'!$C$27:$C$134,A33,'FLPA Expense Log'!$D$27:$D$134,"Foreign Airfare")</f>
        <v>0</v>
      </c>
      <c r="G33" s="5">
        <f>SUMIFS('FLPA Expense Log'!$G$27:$G$134,'FLPA Expense Log'!$C$27:$C$134,A33,'FLPA Expense Log'!$D$27:$D$134,"Instructional Supplies")</f>
        <v>0</v>
      </c>
      <c r="H33" s="5">
        <f>SUMIFS('FLPA Expense Log'!$G$27:$G$134,'FLPA Expense Log'!$C$27:$C$134,A33,'FLPA Expense Log'!$D$27:$D$134,"Lodging")</f>
        <v>0</v>
      </c>
      <c r="I33" s="5">
        <f>SUMIFS('FLPA Expense Log'!$G$27:$G$134,'FLPA Expense Log'!$C$27:$C$134,A33,'FLPA Expense Log'!$D$27:$D$134,"Meals")</f>
        <v>0</v>
      </c>
      <c r="J33" s="5">
        <f>SUMIFS('FLPA Expense Log'!$G$27:$G$134,'FLPA Expense Log'!$C$27:$C$134,A33,'FLPA Expense Log'!$D$27:$D$134,"Miscellaneous expense")</f>
        <v>0</v>
      </c>
      <c r="K33" s="5">
        <f>SUMIFS('FLPA Expense Log'!$G$27:$G$134,'FLPA Expense Log'!$C$27:$C$134,A33,'FLPA Expense Log'!$D$27:$D$134,"Tips")</f>
        <v>0</v>
      </c>
      <c r="L33" s="5">
        <f>SUMIFS('FLPA Expense Log'!$G$27:$G$134,'FLPA Expense Log'!$C$27:$C$134,A33,'FLPA Expense Log'!$D$27:$D$134,"Vehicle Rental")</f>
        <v>0</v>
      </c>
      <c r="M33" s="5">
        <f>SUMIFS('FLPA Expense Log'!$G$27:$G$134,'FLPA Expense Log'!$C$27:$C$134,A33,'FLPA Expense Log'!$D$27:$D$134,"Outside Services")</f>
        <v>0</v>
      </c>
      <c r="N33" s="5">
        <f>SUMIFS('FLPA Expense Log'!$G$27:$G$134,'FLPA Expense Log'!$C$27:$C$134,A33,'FLPA Expense Log'!$D$27:$D$134,"Cash Withdrawal")</f>
        <v>0</v>
      </c>
      <c r="O33" s="5">
        <f>SUMIFS('FLPA Expense Log'!$G$27:$G$134,'FLPA Expense Log'!$C$27:$C$134,A33,'FLPA Expense Log'!$D$27:$D$134,"Cash spent")</f>
        <v>0</v>
      </c>
      <c r="P33" s="16">
        <f t="shared" si="5"/>
        <v>0</v>
      </c>
      <c r="Q33" s="40"/>
      <c r="R33" s="40"/>
    </row>
    <row r="34" spans="1:18" x14ac:dyDescent="0.3">
      <c r="A34" s="209">
        <f t="shared" si="3"/>
        <v>40561</v>
      </c>
      <c r="B34" s="1">
        <v>40561</v>
      </c>
      <c r="C34" s="5">
        <f>SUMIFS('FLPA Expense Log'!$G$27:$G$134,'FLPA Expense Log'!$C$27:$C$134,A34,'FLPA Expense Log'!$D$27:$D$134,"Activity/Entrance Fees")</f>
        <v>0</v>
      </c>
      <c r="D34" s="5">
        <f>SUMIFS('FLPA Expense Log'!$G$27:$G$134,'FLPA Expense Log'!$C$27:$C$134,A34,'FLPA Expense Log'!$D$27:$D$134,"Ground/Local Transportation")</f>
        <v>0</v>
      </c>
      <c r="E34" s="5">
        <f>SUMIFS('FLPA Expense Log'!$G$27:$G$134,'FLPA Expense Log'!$C$27:$C$134,A34,'FLPA Expense Log'!$D$27:$D$134,"Domestic Airfare")</f>
        <v>0</v>
      </c>
      <c r="F34" s="5">
        <f>SUMIFS('FLPA Expense Log'!$G$27:$G$134,'FLPA Expense Log'!$C$27:$C$134,A34,'FLPA Expense Log'!$D$27:$D$134,"Foreign Airfare")</f>
        <v>0</v>
      </c>
      <c r="G34" s="5">
        <f>SUMIFS('FLPA Expense Log'!$G$27:$G$134,'FLPA Expense Log'!$C$27:$C$134,A34,'FLPA Expense Log'!$D$27:$D$134,"Instructional Supplies")</f>
        <v>0</v>
      </c>
      <c r="H34" s="5">
        <f>SUMIFS('FLPA Expense Log'!$G$27:$G$134,'FLPA Expense Log'!$C$27:$C$134,A34,'FLPA Expense Log'!$D$27:$D$134,"Lodging")</f>
        <v>0</v>
      </c>
      <c r="I34" s="5">
        <f>SUMIFS('FLPA Expense Log'!$G$27:$G$134,'FLPA Expense Log'!$C$27:$C$134,A34,'FLPA Expense Log'!$D$27:$D$134,"Meals")</f>
        <v>0</v>
      </c>
      <c r="J34" s="5">
        <f>SUMIFS('FLPA Expense Log'!$G$27:$G$134,'FLPA Expense Log'!$C$27:$C$134,A34,'FLPA Expense Log'!$D$27:$D$134,"Miscellaneous expense")</f>
        <v>0</v>
      </c>
      <c r="K34" s="5">
        <f>SUMIFS('FLPA Expense Log'!$G$27:$G$134,'FLPA Expense Log'!$C$27:$C$134,A34,'FLPA Expense Log'!$D$27:$D$134,"Tips")</f>
        <v>0</v>
      </c>
      <c r="L34" s="5">
        <f>SUMIFS('FLPA Expense Log'!$G$27:$G$134,'FLPA Expense Log'!$C$27:$C$134,A34,'FLPA Expense Log'!$D$27:$D$134,"Vehicle Rental")</f>
        <v>0</v>
      </c>
      <c r="M34" s="5">
        <f>SUMIFS('FLPA Expense Log'!$G$27:$G$134,'FLPA Expense Log'!$C$27:$C$134,A34,'FLPA Expense Log'!$D$27:$D$134,"Outside Services")</f>
        <v>0</v>
      </c>
      <c r="N34" s="5">
        <f>SUMIFS('FLPA Expense Log'!$G$27:$G$134,'FLPA Expense Log'!$C$27:$C$134,A34,'FLPA Expense Log'!$D$27:$D$134,"Cash Withdrawal")</f>
        <v>0</v>
      </c>
      <c r="O34" s="5">
        <f>SUMIFS('FLPA Expense Log'!$G$27:$G$134,'FLPA Expense Log'!$C$27:$C$134,A34,'FLPA Expense Log'!$D$27:$D$134,"Cash spent")</f>
        <v>0</v>
      </c>
      <c r="P34" s="16">
        <f t="shared" si="5"/>
        <v>0</v>
      </c>
      <c r="Q34" s="40"/>
      <c r="R34" s="40"/>
    </row>
    <row r="35" spans="1:18" x14ac:dyDescent="0.3">
      <c r="A35" s="209">
        <f t="shared" si="3"/>
        <v>40562</v>
      </c>
      <c r="B35" s="1">
        <v>40562</v>
      </c>
      <c r="C35" s="5">
        <f>SUMIFS('FLPA Expense Log'!$G$27:$G$134,'FLPA Expense Log'!$C$27:$C$134,A35,'FLPA Expense Log'!$D$27:$D$134,"Activity/Entrance Fees")</f>
        <v>0</v>
      </c>
      <c r="D35" s="5">
        <f>SUMIFS('FLPA Expense Log'!$G$27:$G$134,'FLPA Expense Log'!$C$27:$C$134,A35,'FLPA Expense Log'!$D$27:$D$134,"Ground/Local Transportation")</f>
        <v>0</v>
      </c>
      <c r="E35" s="5">
        <f>SUMIFS('FLPA Expense Log'!$G$27:$G$134,'FLPA Expense Log'!$C$27:$C$134,A35,'FLPA Expense Log'!$D$27:$D$134,"Domestic Airfare")</f>
        <v>0</v>
      </c>
      <c r="F35" s="5">
        <f>SUMIFS('FLPA Expense Log'!$G$27:$G$134,'FLPA Expense Log'!$C$27:$C$134,A35,'FLPA Expense Log'!$D$27:$D$134,"Foreign Airfare")</f>
        <v>0</v>
      </c>
      <c r="G35" s="5">
        <f>SUMIFS('FLPA Expense Log'!$G$27:$G$134,'FLPA Expense Log'!$C$27:$C$134,A35,'FLPA Expense Log'!$D$27:$D$134,"Instructional Supplies")</f>
        <v>0</v>
      </c>
      <c r="H35" s="5">
        <f>SUMIFS('FLPA Expense Log'!$G$27:$G$134,'FLPA Expense Log'!$C$27:$C$134,A35,'FLPA Expense Log'!$D$27:$D$134,"Lodging")</f>
        <v>0</v>
      </c>
      <c r="I35" s="5">
        <f>SUMIFS('FLPA Expense Log'!$G$27:$G$134,'FLPA Expense Log'!$C$27:$C$134,A35,'FLPA Expense Log'!$D$27:$D$134,"Meals")</f>
        <v>0</v>
      </c>
      <c r="J35" s="5">
        <f>SUMIFS('FLPA Expense Log'!$G$27:$G$134,'FLPA Expense Log'!$C$27:$C$134,A35,'FLPA Expense Log'!$D$27:$D$134,"Miscellaneous expense")</f>
        <v>0</v>
      </c>
      <c r="K35" s="5">
        <f>SUMIFS('FLPA Expense Log'!$G$27:$G$134,'FLPA Expense Log'!$C$27:$C$134,A35,'FLPA Expense Log'!$D$27:$D$134,"Tips")</f>
        <v>0</v>
      </c>
      <c r="L35" s="5">
        <f>SUMIFS('FLPA Expense Log'!$G$27:$G$134,'FLPA Expense Log'!$C$27:$C$134,A35,'FLPA Expense Log'!$D$27:$D$134,"Vehicle Rental")</f>
        <v>0</v>
      </c>
      <c r="M35" s="5">
        <f>SUMIFS('FLPA Expense Log'!$G$27:$G$134,'FLPA Expense Log'!$C$27:$C$134,A35,'FLPA Expense Log'!$D$27:$D$134,"Outside Services")</f>
        <v>0</v>
      </c>
      <c r="N35" s="5">
        <f>SUMIFS('FLPA Expense Log'!$G$27:$G$134,'FLPA Expense Log'!$C$27:$C$134,A35,'FLPA Expense Log'!$D$27:$D$134,"Cash Withdrawal")</f>
        <v>0</v>
      </c>
      <c r="O35" s="5">
        <f>SUMIFS('FLPA Expense Log'!$G$27:$G$134,'FLPA Expense Log'!$C$27:$C$134,A35,'FLPA Expense Log'!$D$27:$D$134,"Cash spent")</f>
        <v>0</v>
      </c>
      <c r="P35" s="16">
        <f t="shared" si="5"/>
        <v>0</v>
      </c>
      <c r="Q35" s="40"/>
      <c r="R35" s="40"/>
    </row>
    <row r="36" spans="1:18" x14ac:dyDescent="0.3">
      <c r="A36" s="209">
        <f t="shared" si="3"/>
        <v>40563</v>
      </c>
      <c r="B36" s="1">
        <v>40563</v>
      </c>
      <c r="C36" s="5">
        <f>SUMIFS('FLPA Expense Log'!$G$27:$G$134,'FLPA Expense Log'!$C$27:$C$134,A36,'FLPA Expense Log'!$D$27:$D$134,"Activity/Entrance Fees")</f>
        <v>0</v>
      </c>
      <c r="D36" s="5">
        <f>SUMIFS('FLPA Expense Log'!$G$27:$G$134,'FLPA Expense Log'!$C$27:$C$134,A36,'FLPA Expense Log'!$D$27:$D$134,"Ground/Local Transportation")</f>
        <v>0</v>
      </c>
      <c r="E36" s="5">
        <f>SUMIFS('FLPA Expense Log'!$G$27:$G$134,'FLPA Expense Log'!$C$27:$C$134,A36,'FLPA Expense Log'!$D$27:$D$134,"Domestic Airfare")</f>
        <v>0</v>
      </c>
      <c r="F36" s="5">
        <f>SUMIFS('FLPA Expense Log'!$G$27:$G$134,'FLPA Expense Log'!$C$27:$C$134,A36,'FLPA Expense Log'!$D$27:$D$134,"Foreign Airfare")</f>
        <v>0</v>
      </c>
      <c r="G36" s="5">
        <f>SUMIFS('FLPA Expense Log'!$G$27:$G$134,'FLPA Expense Log'!$C$27:$C$134,A36,'FLPA Expense Log'!$D$27:$D$134,"Instructional Supplies")</f>
        <v>0</v>
      </c>
      <c r="H36" s="5">
        <f>SUMIFS('FLPA Expense Log'!$G$27:$G$134,'FLPA Expense Log'!$C$27:$C$134,A36,'FLPA Expense Log'!$D$27:$D$134,"Lodging")</f>
        <v>0</v>
      </c>
      <c r="I36" s="5">
        <f>SUMIFS('FLPA Expense Log'!$G$27:$G$134,'FLPA Expense Log'!$C$27:$C$134,A36,'FLPA Expense Log'!$D$27:$D$134,"Meals")</f>
        <v>0</v>
      </c>
      <c r="J36" s="5">
        <f>SUMIFS('FLPA Expense Log'!$G$27:$G$134,'FLPA Expense Log'!$C$27:$C$134,A36,'FLPA Expense Log'!$D$27:$D$134,"Miscellaneous expense")</f>
        <v>0</v>
      </c>
      <c r="K36" s="5">
        <f>SUMIFS('FLPA Expense Log'!$G$27:$G$134,'FLPA Expense Log'!$C$27:$C$134,A36,'FLPA Expense Log'!$D$27:$D$134,"Tips")</f>
        <v>0</v>
      </c>
      <c r="L36" s="5">
        <f>SUMIFS('FLPA Expense Log'!$G$27:$G$134,'FLPA Expense Log'!$C$27:$C$134,A36,'FLPA Expense Log'!$D$27:$D$134,"Vehicle Rental")</f>
        <v>0</v>
      </c>
      <c r="M36" s="5">
        <f>SUMIFS('FLPA Expense Log'!$G$27:$G$134,'FLPA Expense Log'!$C$27:$C$134,A36,'FLPA Expense Log'!$D$27:$D$134,"Outside Services")</f>
        <v>0</v>
      </c>
      <c r="N36" s="5">
        <f>SUMIFS('FLPA Expense Log'!$G$27:$G$134,'FLPA Expense Log'!$C$27:$C$134,A36,'FLPA Expense Log'!$D$27:$D$134,"Cash Withdrawal")</f>
        <v>0</v>
      </c>
      <c r="O36" s="5">
        <f>SUMIFS('FLPA Expense Log'!$G$27:$G$134,'FLPA Expense Log'!$C$27:$C$134,A36,'FLPA Expense Log'!$D$27:$D$134,"Cash spent")</f>
        <v>0</v>
      </c>
      <c r="P36" s="16">
        <f t="shared" si="5"/>
        <v>0</v>
      </c>
      <c r="Q36" s="40"/>
      <c r="R36" s="40"/>
    </row>
    <row r="37" spans="1:18" x14ac:dyDescent="0.3">
      <c r="A37" s="209">
        <f t="shared" si="3"/>
        <v>40564</v>
      </c>
      <c r="B37" s="1">
        <v>40564</v>
      </c>
      <c r="C37" s="5">
        <f>SUMIFS('FLPA Expense Log'!$G$27:$G$134,'FLPA Expense Log'!$C$27:$C$134,A37,'FLPA Expense Log'!$D$27:$D$134,"Activity/Entrance Fees")</f>
        <v>0</v>
      </c>
      <c r="D37" s="5">
        <f>SUMIFS('FLPA Expense Log'!$G$27:$G$134,'FLPA Expense Log'!$C$27:$C$134,A37,'FLPA Expense Log'!$D$27:$D$134,"Ground/Local Transportation")</f>
        <v>0</v>
      </c>
      <c r="E37" s="5">
        <f>SUMIFS('FLPA Expense Log'!$G$27:$G$134,'FLPA Expense Log'!$C$27:$C$134,A37,'FLPA Expense Log'!$D$27:$D$134,"Domestic Airfare")</f>
        <v>0</v>
      </c>
      <c r="F37" s="5">
        <f>SUMIFS('FLPA Expense Log'!$G$27:$G$134,'FLPA Expense Log'!$C$27:$C$134,A37,'FLPA Expense Log'!$D$27:$D$134,"Foreign Airfare")</f>
        <v>0</v>
      </c>
      <c r="G37" s="5">
        <f>SUMIFS('FLPA Expense Log'!$G$27:$G$134,'FLPA Expense Log'!$C$27:$C$134,A37,'FLPA Expense Log'!$D$27:$D$134,"Instructional Supplies")</f>
        <v>0</v>
      </c>
      <c r="H37" s="5">
        <f>SUMIFS('FLPA Expense Log'!$G$27:$G$134,'FLPA Expense Log'!$C$27:$C$134,A37,'FLPA Expense Log'!$D$27:$D$134,"Lodging")</f>
        <v>0</v>
      </c>
      <c r="I37" s="5">
        <f>SUMIFS('FLPA Expense Log'!$G$27:$G$134,'FLPA Expense Log'!$C$27:$C$134,A37,'FLPA Expense Log'!$D$27:$D$134,"Meals")</f>
        <v>0</v>
      </c>
      <c r="J37" s="5">
        <f>SUMIFS('FLPA Expense Log'!$G$27:$G$134,'FLPA Expense Log'!$C$27:$C$134,A37,'FLPA Expense Log'!$D$27:$D$134,"Miscellaneous expense")</f>
        <v>0</v>
      </c>
      <c r="K37" s="5">
        <f>SUMIFS('FLPA Expense Log'!$G$27:$G$134,'FLPA Expense Log'!$C$27:$C$134,A37,'FLPA Expense Log'!$D$27:$D$134,"Tips")</f>
        <v>0</v>
      </c>
      <c r="L37" s="5">
        <f>SUMIFS('FLPA Expense Log'!$G$27:$G$134,'FLPA Expense Log'!$C$27:$C$134,A37,'FLPA Expense Log'!$D$27:$D$134,"Vehicle Rental")</f>
        <v>0</v>
      </c>
      <c r="M37" s="5">
        <f>SUMIFS('FLPA Expense Log'!$G$27:$G$134,'FLPA Expense Log'!$C$27:$C$134,A37,'FLPA Expense Log'!$D$27:$D$134,"Outside Services")</f>
        <v>0</v>
      </c>
      <c r="N37" s="5">
        <f>SUMIFS('FLPA Expense Log'!$G$27:$G$134,'FLPA Expense Log'!$C$27:$C$134,A37,'FLPA Expense Log'!$D$27:$D$134,"Cash Withdrawal")</f>
        <v>0</v>
      </c>
      <c r="O37" s="5">
        <f>SUMIFS('FLPA Expense Log'!$G$27:$G$134,'FLPA Expense Log'!$C$27:$C$134,A37,'FLPA Expense Log'!$D$27:$D$134,"Cash spent")</f>
        <v>0</v>
      </c>
      <c r="P37" s="16">
        <f t="shared" si="5"/>
        <v>0</v>
      </c>
      <c r="Q37" s="40"/>
      <c r="R37" s="40"/>
    </row>
    <row r="38" spans="1:18" x14ac:dyDescent="0.3">
      <c r="A38" s="209">
        <f t="shared" si="3"/>
        <v>40565</v>
      </c>
      <c r="B38" s="1">
        <v>40565</v>
      </c>
      <c r="C38" s="5">
        <f>SUMIFS('FLPA Expense Log'!$G$27:$G$134,'FLPA Expense Log'!$C$27:$C$134,A38,'FLPA Expense Log'!$D$27:$D$134,"Activity/Entrance Fees")</f>
        <v>0</v>
      </c>
      <c r="D38" s="5">
        <f>SUMIFS('FLPA Expense Log'!$G$27:$G$134,'FLPA Expense Log'!$C$27:$C$134,A38,'FLPA Expense Log'!$D$27:$D$134,"Ground/Local Transportation")</f>
        <v>0</v>
      </c>
      <c r="E38" s="5">
        <f>SUMIFS('FLPA Expense Log'!$G$27:$G$134,'FLPA Expense Log'!$C$27:$C$134,A38,'FLPA Expense Log'!$D$27:$D$134,"Domestic Airfare")</f>
        <v>0</v>
      </c>
      <c r="F38" s="5">
        <f>SUMIFS('FLPA Expense Log'!$G$27:$G$134,'FLPA Expense Log'!$C$27:$C$134,A38,'FLPA Expense Log'!$D$27:$D$134,"Foreign Airfare")</f>
        <v>0</v>
      </c>
      <c r="G38" s="5">
        <f>SUMIFS('FLPA Expense Log'!$G$27:$G$134,'FLPA Expense Log'!$C$27:$C$134,A38,'FLPA Expense Log'!$D$27:$D$134,"Instructional Supplies")</f>
        <v>0</v>
      </c>
      <c r="H38" s="5">
        <f>SUMIFS('FLPA Expense Log'!$G$27:$G$134,'FLPA Expense Log'!$C$27:$C$134,A38,'FLPA Expense Log'!$D$27:$D$134,"Lodging")</f>
        <v>0</v>
      </c>
      <c r="I38" s="5">
        <f>SUMIFS('FLPA Expense Log'!$G$27:$G$134,'FLPA Expense Log'!$C$27:$C$134,A38,'FLPA Expense Log'!$D$27:$D$134,"Meals")</f>
        <v>0</v>
      </c>
      <c r="J38" s="5">
        <f>SUMIFS('FLPA Expense Log'!$G$27:$G$134,'FLPA Expense Log'!$C$27:$C$134,A38,'FLPA Expense Log'!$D$27:$D$134,"Miscellaneous expense")</f>
        <v>0</v>
      </c>
      <c r="K38" s="5">
        <f>SUMIFS('FLPA Expense Log'!$G$27:$G$134,'FLPA Expense Log'!$C$27:$C$134,A38,'FLPA Expense Log'!$D$27:$D$134,"Tips")</f>
        <v>0</v>
      </c>
      <c r="L38" s="5">
        <f>SUMIFS('FLPA Expense Log'!$G$27:$G$134,'FLPA Expense Log'!$C$27:$C$134,A38,'FLPA Expense Log'!$D$27:$D$134,"Vehicle Rental")</f>
        <v>0</v>
      </c>
      <c r="M38" s="5">
        <f>SUMIFS('FLPA Expense Log'!$G$27:$G$134,'FLPA Expense Log'!$C$27:$C$134,A38,'FLPA Expense Log'!$D$27:$D$134,"Outside Services")</f>
        <v>0</v>
      </c>
      <c r="N38" s="5">
        <f>SUMIFS('FLPA Expense Log'!$G$27:$G$134,'FLPA Expense Log'!$C$27:$C$134,A38,'FLPA Expense Log'!$D$27:$D$134,"Cash Withdrawal")</f>
        <v>0</v>
      </c>
      <c r="O38" s="5">
        <f>SUMIFS('FLPA Expense Log'!$G$27:$G$134,'FLPA Expense Log'!$C$27:$C$134,A38,'FLPA Expense Log'!$D$27:$D$134,"Cash spent")</f>
        <v>0</v>
      </c>
      <c r="P38" s="16">
        <f t="shared" si="5"/>
        <v>0</v>
      </c>
      <c r="Q38" s="40"/>
      <c r="R38" s="40"/>
    </row>
    <row r="39" spans="1:18" x14ac:dyDescent="0.3">
      <c r="A39" s="209">
        <f t="shared" si="3"/>
        <v>40566</v>
      </c>
      <c r="B39" s="1">
        <v>40566</v>
      </c>
      <c r="C39" s="5">
        <f>SUMIFS('FLPA Expense Log'!$G$27:$G$134,'FLPA Expense Log'!$C$27:$C$134,A39,'FLPA Expense Log'!$D$27:$D$134,"Activity/Entrance Fees")</f>
        <v>0</v>
      </c>
      <c r="D39" s="5">
        <f>SUMIFS('FLPA Expense Log'!$G$27:$G$134,'FLPA Expense Log'!$C$27:$C$134,A39,'FLPA Expense Log'!$D$27:$D$134,"Ground/Local Transportation")</f>
        <v>0</v>
      </c>
      <c r="E39" s="5">
        <f>SUMIFS('FLPA Expense Log'!$G$27:$G$134,'FLPA Expense Log'!$C$27:$C$134,A39,'FLPA Expense Log'!$D$27:$D$134,"Domestic Airfare")</f>
        <v>0</v>
      </c>
      <c r="F39" s="5">
        <f>SUMIFS('FLPA Expense Log'!$G$27:$G$134,'FLPA Expense Log'!$C$27:$C$134,A39,'FLPA Expense Log'!$D$27:$D$134,"Foreign Airfare")</f>
        <v>0</v>
      </c>
      <c r="G39" s="5">
        <f>SUMIFS('FLPA Expense Log'!$G$27:$G$134,'FLPA Expense Log'!$C$27:$C$134,A39,'FLPA Expense Log'!$D$27:$D$134,"Instructional Supplies")</f>
        <v>0</v>
      </c>
      <c r="H39" s="5">
        <f>SUMIFS('FLPA Expense Log'!$G$27:$G$134,'FLPA Expense Log'!$C$27:$C$134,A39,'FLPA Expense Log'!$D$27:$D$134,"Lodging")</f>
        <v>0</v>
      </c>
      <c r="I39" s="5">
        <f>SUMIFS('FLPA Expense Log'!$G$27:$G$134,'FLPA Expense Log'!$C$27:$C$134,A39,'FLPA Expense Log'!$D$27:$D$134,"Meals")</f>
        <v>0</v>
      </c>
      <c r="J39" s="5">
        <f>SUMIFS('FLPA Expense Log'!$G$27:$G$134,'FLPA Expense Log'!$C$27:$C$134,A39,'FLPA Expense Log'!$D$27:$D$134,"Miscellaneous expense")</f>
        <v>0</v>
      </c>
      <c r="K39" s="5">
        <f>SUMIFS('FLPA Expense Log'!$G$27:$G$134,'FLPA Expense Log'!$C$27:$C$134,A39,'FLPA Expense Log'!$D$27:$D$134,"Tips")</f>
        <v>0</v>
      </c>
      <c r="L39" s="5">
        <f>SUMIFS('FLPA Expense Log'!$G$27:$G$134,'FLPA Expense Log'!$C$27:$C$134,A39,'FLPA Expense Log'!$D$27:$D$134,"Vehicle Rental")</f>
        <v>0</v>
      </c>
      <c r="M39" s="5">
        <f>SUMIFS('FLPA Expense Log'!$G$27:$G$134,'FLPA Expense Log'!$C$27:$C$134,A39,'FLPA Expense Log'!$D$27:$D$134,"Outside Services")</f>
        <v>0</v>
      </c>
      <c r="N39" s="5">
        <f>SUMIFS('FLPA Expense Log'!$G$27:$G$134,'FLPA Expense Log'!$C$27:$C$134,A39,'FLPA Expense Log'!$D$27:$D$134,"Cash Withdrawal")</f>
        <v>0</v>
      </c>
      <c r="O39" s="5">
        <f>SUMIFS('FLPA Expense Log'!$G$27:$G$134,'FLPA Expense Log'!$C$27:$C$134,A39,'FLPA Expense Log'!$D$27:$D$134,"Cash spent")</f>
        <v>0</v>
      </c>
      <c r="P39" s="16">
        <f t="shared" si="5"/>
        <v>0</v>
      </c>
      <c r="Q39" s="40"/>
      <c r="R39" s="40"/>
    </row>
    <row r="40" spans="1:18" x14ac:dyDescent="0.3">
      <c r="A40" s="209">
        <f t="shared" si="3"/>
        <v>40567</v>
      </c>
      <c r="B40" s="1">
        <v>40567</v>
      </c>
      <c r="C40" s="5">
        <f>SUMIFS('FLPA Expense Log'!$G$27:$G$134,'FLPA Expense Log'!$C$27:$C$134,A40,'FLPA Expense Log'!$D$27:$D$134,"Activity/Entrance Fees")</f>
        <v>0</v>
      </c>
      <c r="D40" s="5">
        <f>SUMIFS('FLPA Expense Log'!$G$27:$G$134,'FLPA Expense Log'!$C$27:$C$134,A40,'FLPA Expense Log'!$D$27:$D$134,"Ground/Local Transportation")</f>
        <v>0</v>
      </c>
      <c r="E40" s="5">
        <f>SUMIFS('FLPA Expense Log'!$G$27:$G$134,'FLPA Expense Log'!$C$27:$C$134,A40,'FLPA Expense Log'!$D$27:$D$134,"Domestic Airfare")</f>
        <v>0</v>
      </c>
      <c r="F40" s="5">
        <f>SUMIFS('FLPA Expense Log'!$G$27:$G$134,'FLPA Expense Log'!$C$27:$C$134,A40,'FLPA Expense Log'!$D$27:$D$134,"Foreign Airfare")</f>
        <v>0</v>
      </c>
      <c r="G40" s="5">
        <f>SUMIFS('FLPA Expense Log'!$G$27:$G$134,'FLPA Expense Log'!$C$27:$C$134,A40,'FLPA Expense Log'!$D$27:$D$134,"Instructional Supplies")</f>
        <v>0</v>
      </c>
      <c r="H40" s="5">
        <f>SUMIFS('FLPA Expense Log'!$G$27:$G$134,'FLPA Expense Log'!$C$27:$C$134,A40,'FLPA Expense Log'!$D$27:$D$134,"Lodging")</f>
        <v>0</v>
      </c>
      <c r="I40" s="5">
        <f>SUMIFS('FLPA Expense Log'!$G$27:$G$134,'FLPA Expense Log'!$C$27:$C$134,A40,'FLPA Expense Log'!$D$27:$D$134,"Meals")</f>
        <v>0</v>
      </c>
      <c r="J40" s="5">
        <f>SUMIFS('FLPA Expense Log'!$G$27:$G$134,'FLPA Expense Log'!$C$27:$C$134,A40,'FLPA Expense Log'!$D$27:$D$134,"Miscellaneous expense")</f>
        <v>0</v>
      </c>
      <c r="K40" s="5">
        <f>SUMIFS('FLPA Expense Log'!$G$27:$G$134,'FLPA Expense Log'!$C$27:$C$134,A40,'FLPA Expense Log'!$D$27:$D$134,"Tips")</f>
        <v>0</v>
      </c>
      <c r="L40" s="5">
        <f>SUMIFS('FLPA Expense Log'!$G$27:$G$134,'FLPA Expense Log'!$C$27:$C$134,A40,'FLPA Expense Log'!$D$27:$D$134,"Vehicle Rental")</f>
        <v>0</v>
      </c>
      <c r="M40" s="5">
        <f>SUMIFS('FLPA Expense Log'!$G$27:$G$134,'FLPA Expense Log'!$C$27:$C$134,A40,'FLPA Expense Log'!$D$27:$D$134,"Outside Services")</f>
        <v>0</v>
      </c>
      <c r="N40" s="5">
        <f>SUMIFS('FLPA Expense Log'!$G$27:$G$134,'FLPA Expense Log'!$C$27:$C$134,A40,'FLPA Expense Log'!$D$27:$D$134,"Cash Withdrawal")</f>
        <v>0</v>
      </c>
      <c r="O40" s="5">
        <f>SUMIFS('FLPA Expense Log'!$G$27:$G$134,'FLPA Expense Log'!$C$27:$C$134,A40,'FLPA Expense Log'!$D$27:$D$134,"Cash spent")</f>
        <v>0</v>
      </c>
      <c r="P40" s="16">
        <f t="shared" si="5"/>
        <v>0</v>
      </c>
      <c r="Q40" s="40"/>
      <c r="R40" s="40"/>
    </row>
    <row r="41" spans="1:18" x14ac:dyDescent="0.3">
      <c r="A41" s="209">
        <f t="shared" si="3"/>
        <v>40568</v>
      </c>
      <c r="B41" s="1">
        <v>40568</v>
      </c>
      <c r="C41" s="5">
        <f>SUMIFS('FLPA Expense Log'!$G$27:$G$134,'FLPA Expense Log'!$C$27:$C$134,A41,'FLPA Expense Log'!$D$27:$D$134,"Activity/Entrance Fees")</f>
        <v>0</v>
      </c>
      <c r="D41" s="5">
        <f>SUMIFS('FLPA Expense Log'!$G$27:$G$134,'FLPA Expense Log'!$C$27:$C$134,A41,'FLPA Expense Log'!$D$27:$D$134,"Ground/Local Transportation")</f>
        <v>0</v>
      </c>
      <c r="E41" s="5">
        <f>SUMIFS('FLPA Expense Log'!$G$27:$G$134,'FLPA Expense Log'!$C$27:$C$134,A41,'FLPA Expense Log'!$D$27:$D$134,"Domestic Airfare")</f>
        <v>0</v>
      </c>
      <c r="F41" s="5">
        <f>SUMIFS('FLPA Expense Log'!$G$27:$G$134,'FLPA Expense Log'!$C$27:$C$134,A41,'FLPA Expense Log'!$D$27:$D$134,"Foreign Airfare")</f>
        <v>0</v>
      </c>
      <c r="G41" s="5">
        <f>SUMIFS('FLPA Expense Log'!$G$27:$G$134,'FLPA Expense Log'!$C$27:$C$134,A41,'FLPA Expense Log'!$D$27:$D$134,"Instructional Supplies")</f>
        <v>0</v>
      </c>
      <c r="H41" s="5">
        <f>SUMIFS('FLPA Expense Log'!$G$27:$G$134,'FLPA Expense Log'!$C$27:$C$134,A41,'FLPA Expense Log'!$D$27:$D$134,"Lodging")</f>
        <v>0</v>
      </c>
      <c r="I41" s="5">
        <f>SUMIFS('FLPA Expense Log'!$G$27:$G$134,'FLPA Expense Log'!$C$27:$C$134,A41,'FLPA Expense Log'!$D$27:$D$134,"Meals")</f>
        <v>0</v>
      </c>
      <c r="J41" s="5">
        <f>SUMIFS('FLPA Expense Log'!$G$27:$G$134,'FLPA Expense Log'!$C$27:$C$134,A41,'FLPA Expense Log'!$D$27:$D$134,"Miscellaneous expense")</f>
        <v>0</v>
      </c>
      <c r="K41" s="5">
        <f>SUMIFS('FLPA Expense Log'!$G$27:$G$134,'FLPA Expense Log'!$C$27:$C$134,A41,'FLPA Expense Log'!$D$27:$D$134,"Tips")</f>
        <v>0</v>
      </c>
      <c r="L41" s="5">
        <f>SUMIFS('FLPA Expense Log'!$G$27:$G$134,'FLPA Expense Log'!$C$27:$C$134,A41,'FLPA Expense Log'!$D$27:$D$134,"Vehicle Rental")</f>
        <v>0</v>
      </c>
      <c r="M41" s="5">
        <f>SUMIFS('FLPA Expense Log'!$G$27:$G$134,'FLPA Expense Log'!$C$27:$C$134,A41,'FLPA Expense Log'!$D$27:$D$134,"Outside Services")</f>
        <v>0</v>
      </c>
      <c r="N41" s="5">
        <f>SUMIFS('FLPA Expense Log'!$G$27:$G$134,'FLPA Expense Log'!$C$27:$C$134,A41,'FLPA Expense Log'!$D$27:$D$134,"Cash Withdrawal")</f>
        <v>0</v>
      </c>
      <c r="O41" s="5">
        <f>SUMIFS('FLPA Expense Log'!$G$27:$G$134,'FLPA Expense Log'!$C$27:$C$134,A41,'FLPA Expense Log'!$D$27:$D$134,"Cash spent")</f>
        <v>0</v>
      </c>
      <c r="P41" s="16">
        <f t="shared" si="5"/>
        <v>0</v>
      </c>
      <c r="Q41" s="40"/>
      <c r="R41" s="40"/>
    </row>
    <row r="42" spans="1:18" x14ac:dyDescent="0.3">
      <c r="A42" s="209">
        <f t="shared" si="3"/>
        <v>40569</v>
      </c>
      <c r="B42" s="1">
        <v>40569</v>
      </c>
      <c r="C42" s="5">
        <f>SUMIFS('FLPA Expense Log'!$G$27:$G$134,'FLPA Expense Log'!$C$27:$C$134,A42,'FLPA Expense Log'!$D$27:$D$134,"Activity/Entrance Fees")</f>
        <v>0</v>
      </c>
      <c r="D42" s="5">
        <f>SUMIFS('FLPA Expense Log'!$G$27:$G$134,'FLPA Expense Log'!$C$27:$C$134,A42,'FLPA Expense Log'!$D$27:$D$134,"Ground/Local Transportation")</f>
        <v>0</v>
      </c>
      <c r="E42" s="5">
        <f>SUMIFS('FLPA Expense Log'!$G$27:$G$134,'FLPA Expense Log'!$C$27:$C$134,A42,'FLPA Expense Log'!$D$27:$D$134,"Domestic Airfare")</f>
        <v>0</v>
      </c>
      <c r="F42" s="5">
        <f>SUMIFS('FLPA Expense Log'!$G$27:$G$134,'FLPA Expense Log'!$C$27:$C$134,A42,'FLPA Expense Log'!$D$27:$D$134,"Foreign Airfare")</f>
        <v>0</v>
      </c>
      <c r="G42" s="5">
        <f>SUMIFS('FLPA Expense Log'!$G$27:$G$134,'FLPA Expense Log'!$C$27:$C$134,A42,'FLPA Expense Log'!$D$27:$D$134,"Instructional Supplies")</f>
        <v>0</v>
      </c>
      <c r="H42" s="5">
        <f>SUMIFS('FLPA Expense Log'!$G$27:$G$134,'FLPA Expense Log'!$C$27:$C$134,A42,'FLPA Expense Log'!$D$27:$D$134,"Lodging")</f>
        <v>0</v>
      </c>
      <c r="I42" s="5">
        <f>SUMIFS('FLPA Expense Log'!$G$27:$G$134,'FLPA Expense Log'!$C$27:$C$134,A42,'FLPA Expense Log'!$D$27:$D$134,"Meals")</f>
        <v>0</v>
      </c>
      <c r="J42" s="5">
        <f>SUMIFS('FLPA Expense Log'!$G$27:$G$134,'FLPA Expense Log'!$C$27:$C$134,A42,'FLPA Expense Log'!$D$27:$D$134,"Miscellaneous expense")</f>
        <v>0</v>
      </c>
      <c r="K42" s="5">
        <f>SUMIFS('FLPA Expense Log'!$G$27:$G$134,'FLPA Expense Log'!$C$27:$C$134,A42,'FLPA Expense Log'!$D$27:$D$134,"Tips")</f>
        <v>0</v>
      </c>
      <c r="L42" s="5">
        <f>SUMIFS('FLPA Expense Log'!$G$27:$G$134,'FLPA Expense Log'!$C$27:$C$134,A42,'FLPA Expense Log'!$D$27:$D$134,"Vehicle Rental")</f>
        <v>0</v>
      </c>
      <c r="M42" s="5">
        <f>SUMIFS('FLPA Expense Log'!$G$27:$G$134,'FLPA Expense Log'!$C$27:$C$134,A42,'FLPA Expense Log'!$D$27:$D$134,"Outside Services")</f>
        <v>0</v>
      </c>
      <c r="N42" s="5">
        <f>SUMIFS('FLPA Expense Log'!$G$27:$G$134,'FLPA Expense Log'!$C$27:$C$134,A42,'FLPA Expense Log'!$D$27:$D$134,"Cash Withdrawal")</f>
        <v>0</v>
      </c>
      <c r="O42" s="5">
        <f>SUMIFS('FLPA Expense Log'!$G$27:$G$134,'FLPA Expense Log'!$C$27:$C$134,A42,'FLPA Expense Log'!$D$27:$D$134,"Cash spent")</f>
        <v>0</v>
      </c>
      <c r="P42" s="16">
        <f t="shared" si="5"/>
        <v>0</v>
      </c>
      <c r="Q42" s="40"/>
      <c r="R42" s="40"/>
    </row>
    <row r="43" spans="1:18" x14ac:dyDescent="0.3">
      <c r="A43" s="209">
        <f t="shared" si="3"/>
        <v>40570</v>
      </c>
      <c r="B43" s="1">
        <v>40570</v>
      </c>
      <c r="C43" s="5">
        <f>SUMIFS('FLPA Expense Log'!$G$27:$G$134,'FLPA Expense Log'!$C$27:$C$134,A43,'FLPA Expense Log'!$D$27:$D$134,"Activity/Entrance Fees")</f>
        <v>0</v>
      </c>
      <c r="D43" s="5">
        <f>SUMIFS('FLPA Expense Log'!$G$27:$G$134,'FLPA Expense Log'!$C$27:$C$134,A43,'FLPA Expense Log'!$D$27:$D$134,"Ground/Local Transportation")</f>
        <v>0</v>
      </c>
      <c r="E43" s="5">
        <f>SUMIFS('FLPA Expense Log'!$G$27:$G$134,'FLPA Expense Log'!$C$27:$C$134,A43,'FLPA Expense Log'!$D$27:$D$134,"Domestic Airfare")</f>
        <v>0</v>
      </c>
      <c r="F43" s="5">
        <f>SUMIFS('FLPA Expense Log'!$G$27:$G$134,'FLPA Expense Log'!$C$27:$C$134,A43,'FLPA Expense Log'!$D$27:$D$134,"Foreign Airfare")</f>
        <v>0</v>
      </c>
      <c r="G43" s="5">
        <f>SUMIFS('FLPA Expense Log'!$G$27:$G$134,'FLPA Expense Log'!$C$27:$C$134,A43,'FLPA Expense Log'!$D$27:$D$134,"Instructional Supplies")</f>
        <v>0</v>
      </c>
      <c r="H43" s="5">
        <f>SUMIFS('FLPA Expense Log'!$G$27:$G$134,'FLPA Expense Log'!$C$27:$C$134,A43,'FLPA Expense Log'!$D$27:$D$134,"Lodging")</f>
        <v>0</v>
      </c>
      <c r="I43" s="5">
        <f>SUMIFS('FLPA Expense Log'!$G$27:$G$134,'FLPA Expense Log'!$C$27:$C$134,A43,'FLPA Expense Log'!$D$27:$D$134,"Meals")</f>
        <v>0</v>
      </c>
      <c r="J43" s="5">
        <f>SUMIFS('FLPA Expense Log'!$G$27:$G$134,'FLPA Expense Log'!$C$27:$C$134,A43,'FLPA Expense Log'!$D$27:$D$134,"Miscellaneous expense")</f>
        <v>0</v>
      </c>
      <c r="K43" s="5">
        <f>SUMIFS('FLPA Expense Log'!$G$27:$G$134,'FLPA Expense Log'!$C$27:$C$134,A43,'FLPA Expense Log'!$D$27:$D$134,"Tips")</f>
        <v>0</v>
      </c>
      <c r="L43" s="5">
        <f>SUMIFS('FLPA Expense Log'!$G$27:$G$134,'FLPA Expense Log'!$C$27:$C$134,A43,'FLPA Expense Log'!$D$27:$D$134,"Vehicle Rental")</f>
        <v>0</v>
      </c>
      <c r="M43" s="5">
        <f>SUMIFS('FLPA Expense Log'!$G$27:$G$134,'FLPA Expense Log'!$C$27:$C$134,A43,'FLPA Expense Log'!$D$27:$D$134,"Outside Services")</f>
        <v>0</v>
      </c>
      <c r="N43" s="5">
        <f>SUMIFS('FLPA Expense Log'!$G$27:$G$134,'FLPA Expense Log'!$C$27:$C$134,A43,'FLPA Expense Log'!$D$27:$D$134,"Cash Withdrawal")</f>
        <v>0</v>
      </c>
      <c r="O43" s="5">
        <f>SUMIFS('FLPA Expense Log'!$G$27:$G$134,'FLPA Expense Log'!$C$27:$C$134,A43,'FLPA Expense Log'!$D$27:$D$134,"Cash spent")</f>
        <v>0</v>
      </c>
      <c r="P43" s="16">
        <f t="shared" si="5"/>
        <v>0</v>
      </c>
      <c r="Q43" s="40"/>
      <c r="R43" s="40"/>
    </row>
    <row r="44" spans="1:18" x14ac:dyDescent="0.3">
      <c r="A44" s="209">
        <f t="shared" si="3"/>
        <v>40571</v>
      </c>
      <c r="B44" s="1">
        <v>40571</v>
      </c>
      <c r="C44" s="5">
        <f>SUMIFS('FLPA Expense Log'!$G$27:$G$134,'FLPA Expense Log'!$C$27:$C$134,A44,'FLPA Expense Log'!$D$27:$D$134,"Activity/Entrance Fees")</f>
        <v>0</v>
      </c>
      <c r="D44" s="5">
        <f>SUMIFS('FLPA Expense Log'!$G$27:$G$134,'FLPA Expense Log'!$C$27:$C$134,A44,'FLPA Expense Log'!$D$27:$D$134,"Ground/Local Transportation")</f>
        <v>0</v>
      </c>
      <c r="E44" s="5">
        <f>SUMIFS('FLPA Expense Log'!$G$27:$G$134,'FLPA Expense Log'!$C$27:$C$134,A44,'FLPA Expense Log'!$D$27:$D$134,"Domestic Airfare")</f>
        <v>0</v>
      </c>
      <c r="F44" s="5">
        <f>SUMIFS('FLPA Expense Log'!$G$27:$G$134,'FLPA Expense Log'!$C$27:$C$134,A44,'FLPA Expense Log'!$D$27:$D$134,"Foreign Airfare")</f>
        <v>0</v>
      </c>
      <c r="G44" s="5">
        <f>SUMIFS('FLPA Expense Log'!$G$27:$G$134,'FLPA Expense Log'!$C$27:$C$134,A44,'FLPA Expense Log'!$D$27:$D$134,"Instructional Supplies")</f>
        <v>0</v>
      </c>
      <c r="H44" s="5">
        <f>SUMIFS('FLPA Expense Log'!$G$27:$G$134,'FLPA Expense Log'!$C$27:$C$134,A44,'FLPA Expense Log'!$D$27:$D$134,"Lodging")</f>
        <v>0</v>
      </c>
      <c r="I44" s="5">
        <f>SUMIFS('FLPA Expense Log'!$G$27:$G$134,'FLPA Expense Log'!$C$27:$C$134,A44,'FLPA Expense Log'!$D$27:$D$134,"Meals")</f>
        <v>0</v>
      </c>
      <c r="J44" s="5">
        <f>SUMIFS('FLPA Expense Log'!$G$27:$G$134,'FLPA Expense Log'!$C$27:$C$134,A44,'FLPA Expense Log'!$D$27:$D$134,"Miscellaneous expense")</f>
        <v>0</v>
      </c>
      <c r="K44" s="5">
        <f>SUMIFS('FLPA Expense Log'!$G$27:$G$134,'FLPA Expense Log'!$C$27:$C$134,A44,'FLPA Expense Log'!$D$27:$D$134,"Tips")</f>
        <v>0</v>
      </c>
      <c r="L44" s="5">
        <f>SUMIFS('FLPA Expense Log'!$G$27:$G$134,'FLPA Expense Log'!$C$27:$C$134,A44,'FLPA Expense Log'!$D$27:$D$134,"Vehicle Rental")</f>
        <v>0</v>
      </c>
      <c r="M44" s="5">
        <f>SUMIFS('FLPA Expense Log'!$G$27:$G$134,'FLPA Expense Log'!$C$27:$C$134,A44,'FLPA Expense Log'!$D$27:$D$134,"Outside Services")</f>
        <v>0</v>
      </c>
      <c r="N44" s="5">
        <f>SUMIFS('FLPA Expense Log'!$G$27:$G$134,'FLPA Expense Log'!$C$27:$C$134,A44,'FLPA Expense Log'!$D$27:$D$134,"Cash Withdrawal")</f>
        <v>0</v>
      </c>
      <c r="O44" s="5">
        <f>SUMIFS('FLPA Expense Log'!$G$27:$G$134,'FLPA Expense Log'!$C$27:$C$134,A44,'FLPA Expense Log'!$D$27:$D$134,"Cash spent")</f>
        <v>0</v>
      </c>
      <c r="P44" s="16">
        <f t="shared" si="5"/>
        <v>0</v>
      </c>
      <c r="Q44" s="40"/>
      <c r="R44" s="40"/>
    </row>
    <row r="45" spans="1:18" x14ac:dyDescent="0.3">
      <c r="A45" s="209">
        <f t="shared" si="3"/>
        <v>40572</v>
      </c>
      <c r="B45" s="1">
        <v>40572</v>
      </c>
      <c r="C45" s="5">
        <f>SUMIFS('FLPA Expense Log'!$G$27:$G$134,'FLPA Expense Log'!$C$27:$C$134,A45,'FLPA Expense Log'!$D$27:$D$134,"Activity/Entrance Fees")</f>
        <v>0</v>
      </c>
      <c r="D45" s="5">
        <f>SUMIFS('FLPA Expense Log'!$G$27:$G$134,'FLPA Expense Log'!$C$27:$C$134,A45,'FLPA Expense Log'!$D$27:$D$134,"Ground/Local Transportation")</f>
        <v>0</v>
      </c>
      <c r="E45" s="5">
        <f>SUMIFS('FLPA Expense Log'!$G$27:$G$134,'FLPA Expense Log'!$C$27:$C$134,A45,'FLPA Expense Log'!$D$27:$D$134,"Domestic Airfare")</f>
        <v>0</v>
      </c>
      <c r="F45" s="5">
        <f>SUMIFS('FLPA Expense Log'!$G$27:$G$134,'FLPA Expense Log'!$C$27:$C$134,A45,'FLPA Expense Log'!$D$27:$D$134,"Foreign Airfare")</f>
        <v>0</v>
      </c>
      <c r="G45" s="5">
        <f>SUMIFS('FLPA Expense Log'!$G$27:$G$134,'FLPA Expense Log'!$C$27:$C$134,A45,'FLPA Expense Log'!$D$27:$D$134,"Instructional Supplies")</f>
        <v>0</v>
      </c>
      <c r="H45" s="5">
        <f>SUMIFS('FLPA Expense Log'!$G$27:$G$134,'FLPA Expense Log'!$C$27:$C$134,A45,'FLPA Expense Log'!$D$27:$D$134,"Lodging")</f>
        <v>0</v>
      </c>
      <c r="I45" s="5">
        <f>SUMIFS('FLPA Expense Log'!$G$27:$G$134,'FLPA Expense Log'!$C$27:$C$134,A45,'FLPA Expense Log'!$D$27:$D$134,"Meals")</f>
        <v>0</v>
      </c>
      <c r="J45" s="5">
        <f>SUMIFS('FLPA Expense Log'!$G$27:$G$134,'FLPA Expense Log'!$C$27:$C$134,A45,'FLPA Expense Log'!$D$27:$D$134,"Miscellaneous expense")</f>
        <v>0</v>
      </c>
      <c r="K45" s="5">
        <f>SUMIFS('FLPA Expense Log'!$G$27:$G$134,'FLPA Expense Log'!$C$27:$C$134,A45,'FLPA Expense Log'!$D$27:$D$134,"Tips")</f>
        <v>0</v>
      </c>
      <c r="L45" s="5">
        <f>SUMIFS('FLPA Expense Log'!$G$27:$G$134,'FLPA Expense Log'!$C$27:$C$134,A45,'FLPA Expense Log'!$D$27:$D$134,"Vehicle Rental")</f>
        <v>0</v>
      </c>
      <c r="M45" s="5">
        <f>SUMIFS('FLPA Expense Log'!$G$27:$G$134,'FLPA Expense Log'!$C$27:$C$134,A45,'FLPA Expense Log'!$D$27:$D$134,"Outside Services")</f>
        <v>0</v>
      </c>
      <c r="N45" s="5">
        <f>SUMIFS('FLPA Expense Log'!$G$27:$G$134,'FLPA Expense Log'!$C$27:$C$134,A45,'FLPA Expense Log'!$D$27:$D$134,"Cash Withdrawal")</f>
        <v>0</v>
      </c>
      <c r="O45" s="5">
        <f>SUMIFS('FLPA Expense Log'!$G$27:$G$134,'FLPA Expense Log'!$C$27:$C$134,A45,'FLPA Expense Log'!$D$27:$D$134,"Cash spent")</f>
        <v>0</v>
      </c>
      <c r="P45" s="16">
        <f t="shared" si="5"/>
        <v>0</v>
      </c>
      <c r="Q45" s="40"/>
      <c r="R45" s="40"/>
    </row>
    <row r="46" spans="1:18" x14ac:dyDescent="0.3">
      <c r="A46" s="209">
        <f t="shared" si="3"/>
        <v>40573</v>
      </c>
      <c r="B46" s="1">
        <v>40573</v>
      </c>
      <c r="C46" s="5">
        <f>SUMIFS('FLPA Expense Log'!$G$27:$G$134,'FLPA Expense Log'!$C$27:$C$134,A46,'FLPA Expense Log'!$D$27:$D$134,"Activity/Entrance Fees")</f>
        <v>0</v>
      </c>
      <c r="D46" s="5">
        <f>SUMIFS('FLPA Expense Log'!$G$27:$G$134,'FLPA Expense Log'!$C$27:$C$134,A46,'FLPA Expense Log'!$D$27:$D$134,"Ground/Local Transportation")</f>
        <v>0</v>
      </c>
      <c r="E46" s="5">
        <f>SUMIFS('FLPA Expense Log'!$G$27:$G$134,'FLPA Expense Log'!$C$27:$C$134,A46,'FLPA Expense Log'!$D$27:$D$134,"Domestic Airfare")</f>
        <v>0</v>
      </c>
      <c r="F46" s="5">
        <f>SUMIFS('FLPA Expense Log'!$G$27:$G$134,'FLPA Expense Log'!$C$27:$C$134,A46,'FLPA Expense Log'!$D$27:$D$134,"Foreign Airfare")</f>
        <v>0</v>
      </c>
      <c r="G46" s="5">
        <f>SUMIFS('FLPA Expense Log'!$G$27:$G$134,'FLPA Expense Log'!$C$27:$C$134,A46,'FLPA Expense Log'!$D$27:$D$134,"Instructional Supplies")</f>
        <v>0</v>
      </c>
      <c r="H46" s="5">
        <f>SUMIFS('FLPA Expense Log'!$G$27:$G$134,'FLPA Expense Log'!$C$27:$C$134,A46,'FLPA Expense Log'!$D$27:$D$134,"Lodging")</f>
        <v>0</v>
      </c>
      <c r="I46" s="5">
        <f>SUMIFS('FLPA Expense Log'!$G$27:$G$134,'FLPA Expense Log'!$C$27:$C$134,A46,'FLPA Expense Log'!$D$27:$D$134,"Meals")</f>
        <v>0</v>
      </c>
      <c r="J46" s="5">
        <f>SUMIFS('FLPA Expense Log'!$G$27:$G$134,'FLPA Expense Log'!$C$27:$C$134,A46,'FLPA Expense Log'!$D$27:$D$134,"Miscellaneous expense")</f>
        <v>0</v>
      </c>
      <c r="K46" s="5">
        <f>SUMIFS('FLPA Expense Log'!$G$27:$G$134,'FLPA Expense Log'!$C$27:$C$134,A46,'FLPA Expense Log'!$D$27:$D$134,"Tips")</f>
        <v>0</v>
      </c>
      <c r="L46" s="5">
        <f>SUMIFS('FLPA Expense Log'!$G$27:$G$134,'FLPA Expense Log'!$C$27:$C$134,A46,'FLPA Expense Log'!$D$27:$D$134,"Vehicle Rental")</f>
        <v>0</v>
      </c>
      <c r="M46" s="5">
        <f>SUMIFS('FLPA Expense Log'!$G$27:$G$134,'FLPA Expense Log'!$C$27:$C$134,A46,'FLPA Expense Log'!$D$27:$D$134,"Outside Services")</f>
        <v>0</v>
      </c>
      <c r="N46" s="5">
        <f>SUMIFS('FLPA Expense Log'!$G$27:$G$134,'FLPA Expense Log'!$C$27:$C$134,A46,'FLPA Expense Log'!$D$27:$D$134,"Cash Withdrawal")</f>
        <v>0</v>
      </c>
      <c r="O46" s="5">
        <f>SUMIFS('FLPA Expense Log'!$G$27:$G$134,'FLPA Expense Log'!$C$27:$C$134,A46,'FLPA Expense Log'!$D$27:$D$134,"Cash spent")</f>
        <v>0</v>
      </c>
      <c r="P46" s="16">
        <f t="shared" si="5"/>
        <v>0</v>
      </c>
      <c r="Q46" s="40"/>
      <c r="R46" s="40"/>
    </row>
    <row r="47" spans="1:18" x14ac:dyDescent="0.3">
      <c r="A47" s="207"/>
      <c r="B47" s="2" t="s">
        <v>3</v>
      </c>
      <c r="C47" s="7">
        <f>SUM(C27:N27)</f>
        <v>0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4" t="s">
        <v>119</v>
      </c>
      <c r="O47" s="16">
        <f>N27-O27</f>
        <v>0</v>
      </c>
      <c r="P47" s="6"/>
      <c r="Q47" s="6"/>
      <c r="R47" s="6"/>
    </row>
    <row r="48" spans="1:18" x14ac:dyDescent="0.3">
      <c r="A48" s="207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3">
      <c r="A49" s="207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3">
      <c r="A50" s="207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3">
      <c r="A51" s="207"/>
      <c r="B51" s="1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3">
      <c r="A52" s="207"/>
      <c r="B52" s="2" t="s">
        <v>16</v>
      </c>
      <c r="C52" s="9">
        <f>C25+C47</f>
        <v>0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x14ac:dyDescent="0.3">
      <c r="A53" s="207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3">
      <c r="A54" s="207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</sheetData>
  <sheetProtection sheet="1" objects="1" scenarios="1" formatColumns="0" selectLockedCells="1" selectUnlockedCells="1"/>
  <conditionalFormatting sqref="F3">
    <cfRule type="cellIs" dxfId="4" priority="5" operator="lessThan">
      <formula>0</formula>
    </cfRule>
  </conditionalFormatting>
  <conditionalFormatting sqref="B10 P10:XFD10">
    <cfRule type="cellIs" dxfId="3" priority="3" operator="lessThan">
      <formula>0</formula>
    </cfRule>
  </conditionalFormatting>
  <conditionalFormatting sqref="N10:O10">
    <cfRule type="cellIs" dxfId="2" priority="2" operator="lessThan">
      <formula>0</formula>
    </cfRule>
  </conditionalFormatting>
  <conditionalFormatting sqref="A10:XFD10">
    <cfRule type="cellIs" dxfId="1" priority="1" operator="lessThan">
      <formula>0</formula>
    </cfRule>
  </conditionalFormatting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M33" sqref="M33"/>
    </sheetView>
  </sheetViews>
  <sheetFormatPr defaultColWidth="8.77734375" defaultRowHeight="14.4" x14ac:dyDescent="0.3"/>
  <cols>
    <col min="1" max="16384" width="8.77734375" style="6"/>
  </cols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F56"/>
  <sheetViews>
    <sheetView zoomScale="55" zoomScaleNormal="55" zoomScalePageLayoutView="55" workbookViewId="0">
      <pane xSplit="1" topLeftCell="B1" activePane="topRight" state="frozen"/>
      <selection activeCell="B1" sqref="B1"/>
      <selection pane="topRight" activeCell="B10" sqref="B10"/>
    </sheetView>
  </sheetViews>
  <sheetFormatPr defaultColWidth="8.77734375" defaultRowHeight="14.4" x14ac:dyDescent="0.3"/>
  <cols>
    <col min="1" max="1" width="26.109375" customWidth="1"/>
    <col min="2" max="2" width="17.77734375" bestFit="1" customWidth="1"/>
    <col min="3" max="3" width="13.6640625" bestFit="1" customWidth="1"/>
    <col min="4" max="4" width="22.33203125" bestFit="1" customWidth="1"/>
    <col min="5" max="5" width="18" bestFit="1" customWidth="1"/>
    <col min="6" max="7" width="16.44140625" bestFit="1" customWidth="1"/>
    <col min="8" max="9" width="17.77734375" bestFit="1" customWidth="1"/>
    <col min="10" max="10" width="15.44140625" bestFit="1" customWidth="1"/>
    <col min="11" max="11" width="15" bestFit="1" customWidth="1"/>
    <col min="12" max="13" width="17.77734375" bestFit="1" customWidth="1"/>
    <col min="14" max="21" width="16.44140625" bestFit="1" customWidth="1"/>
    <col min="22" max="22" width="28.6640625" bestFit="1" customWidth="1"/>
    <col min="23" max="23" width="23.77734375" bestFit="1" customWidth="1"/>
    <col min="24" max="25" width="21.44140625" bestFit="1" customWidth="1"/>
    <col min="26" max="27" width="18.6640625" customWidth="1"/>
    <col min="28" max="28" width="19.44140625" customWidth="1"/>
    <col min="29" max="30" width="17.44140625" customWidth="1"/>
  </cols>
  <sheetData>
    <row r="1" spans="1:32" s="4" customFormat="1" x14ac:dyDescent="0.3">
      <c r="A1" s="2" t="s">
        <v>17</v>
      </c>
      <c r="B1" s="2">
        <v>101000</v>
      </c>
      <c r="C1" s="2" t="s">
        <v>3</v>
      </c>
      <c r="D1" s="2" t="s">
        <v>66</v>
      </c>
      <c r="E1" s="7">
        <f>'FLPA Expense Log'!C6</f>
        <v>0</v>
      </c>
    </row>
    <row r="2" spans="1:32" s="4" customFormat="1" x14ac:dyDescent="0.3">
      <c r="A2" s="2" t="s">
        <v>18</v>
      </c>
      <c r="B2" s="2">
        <v>240000</v>
      </c>
      <c r="C2" s="2" t="s">
        <v>3</v>
      </c>
      <c r="D2" s="2" t="s">
        <v>67</v>
      </c>
      <c r="E2" s="7">
        <f>'FLPA Expense Log'!C7</f>
        <v>0</v>
      </c>
    </row>
    <row r="3" spans="1:32" s="4" customFormat="1" x14ac:dyDescent="0.3">
      <c r="A3" s="2"/>
      <c r="B3" s="2"/>
      <c r="C3" s="2" t="s">
        <v>9</v>
      </c>
      <c r="D3" s="2" t="s">
        <v>68</v>
      </c>
      <c r="E3" s="7">
        <f>'FLPA Expense Log'!C8</f>
        <v>0</v>
      </c>
    </row>
    <row r="4" spans="1:32" s="10" customFormat="1" x14ac:dyDescent="0.3">
      <c r="A4" s="13" t="s">
        <v>2</v>
      </c>
      <c r="B4" s="10" t="s">
        <v>10</v>
      </c>
      <c r="C4" s="10" t="s">
        <v>11</v>
      </c>
      <c r="D4" s="10" t="s">
        <v>10</v>
      </c>
      <c r="E4" s="10" t="s">
        <v>11</v>
      </c>
      <c r="F4" s="10" t="s">
        <v>10</v>
      </c>
      <c r="G4" s="10" t="s">
        <v>11</v>
      </c>
      <c r="H4" s="10" t="s">
        <v>10</v>
      </c>
      <c r="I4" s="10" t="s">
        <v>11</v>
      </c>
      <c r="J4" s="10" t="s">
        <v>10</v>
      </c>
      <c r="K4" s="10" t="s">
        <v>11</v>
      </c>
      <c r="L4" s="10" t="s">
        <v>10</v>
      </c>
      <c r="M4" s="10" t="s">
        <v>11</v>
      </c>
      <c r="N4" s="10" t="s">
        <v>10</v>
      </c>
      <c r="O4" s="10" t="s">
        <v>11</v>
      </c>
      <c r="P4" s="10" t="s">
        <v>10</v>
      </c>
      <c r="Q4" s="10" t="s">
        <v>11</v>
      </c>
      <c r="R4" s="10" t="s">
        <v>10</v>
      </c>
      <c r="S4" s="10" t="s">
        <v>11</v>
      </c>
      <c r="T4" s="10" t="s">
        <v>10</v>
      </c>
      <c r="U4" s="10" t="s">
        <v>11</v>
      </c>
      <c r="V4" s="11" t="s">
        <v>64</v>
      </c>
      <c r="W4" s="11" t="s">
        <v>65</v>
      </c>
      <c r="X4" s="11" t="s">
        <v>62</v>
      </c>
      <c r="Y4" s="11" t="s">
        <v>62</v>
      </c>
      <c r="Z4" s="11" t="s">
        <v>13</v>
      </c>
      <c r="AA4" s="11" t="s">
        <v>117</v>
      </c>
      <c r="AB4" s="15" t="s">
        <v>13</v>
      </c>
      <c r="AC4" s="14" t="s">
        <v>15</v>
      </c>
      <c r="AD4" s="14" t="s">
        <v>11</v>
      </c>
      <c r="AE4" s="14" t="s">
        <v>12</v>
      </c>
      <c r="AF4" s="11" t="s">
        <v>1</v>
      </c>
    </row>
    <row r="5" spans="1:32" s="4" customFormat="1" x14ac:dyDescent="0.3">
      <c r="A5" s="3">
        <f ca="1">TODAY()</f>
        <v>41773</v>
      </c>
      <c r="B5" s="10">
        <v>7300</v>
      </c>
      <c r="C5" s="10">
        <v>7300</v>
      </c>
      <c r="D5" s="10">
        <v>7301</v>
      </c>
      <c r="E5" s="10">
        <v>7301</v>
      </c>
      <c r="F5" s="10">
        <v>7302</v>
      </c>
      <c r="G5" s="10">
        <v>7302</v>
      </c>
      <c r="H5" s="10">
        <v>7303</v>
      </c>
      <c r="I5" s="10">
        <v>7303</v>
      </c>
      <c r="J5" s="10">
        <v>7305</v>
      </c>
      <c r="K5" s="10">
        <v>7305</v>
      </c>
      <c r="L5" s="10">
        <v>7306</v>
      </c>
      <c r="M5" s="10">
        <v>7306</v>
      </c>
      <c r="N5" s="10">
        <v>7307</v>
      </c>
      <c r="O5" s="10">
        <v>7307</v>
      </c>
      <c r="P5" s="10">
        <v>7309</v>
      </c>
      <c r="Q5" s="10">
        <v>7309</v>
      </c>
      <c r="R5" s="10">
        <v>7310</v>
      </c>
      <c r="S5" s="10">
        <v>7310</v>
      </c>
      <c r="T5" s="10">
        <v>7311</v>
      </c>
      <c r="U5" s="10">
        <v>7311</v>
      </c>
      <c r="V5" s="11">
        <v>7825</v>
      </c>
      <c r="W5" s="11">
        <v>7825</v>
      </c>
      <c r="X5" s="11" t="s">
        <v>13</v>
      </c>
      <c r="Y5" s="11" t="s">
        <v>11</v>
      </c>
      <c r="Z5" s="11" t="s">
        <v>116</v>
      </c>
      <c r="AA5" s="11" t="s">
        <v>116</v>
      </c>
      <c r="AB5" s="15" t="s">
        <v>3</v>
      </c>
      <c r="AC5" s="14" t="s">
        <v>11</v>
      </c>
      <c r="AD5" s="14" t="s">
        <v>3</v>
      </c>
      <c r="AE5" s="11"/>
      <c r="AF5" s="11"/>
    </row>
    <row r="6" spans="1:32" s="6" customFormat="1" x14ac:dyDescent="0.3"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30" customFormat="1" x14ac:dyDescent="0.3">
      <c r="A7" s="30" t="s">
        <v>3</v>
      </c>
      <c r="B7" s="41">
        <f>SUM(B10+B27)</f>
        <v>0</v>
      </c>
      <c r="C7" s="41">
        <f t="shared" ref="C7:W7" si="0">SUM(C10+C27)</f>
        <v>0</v>
      </c>
      <c r="D7" s="41">
        <f t="shared" si="0"/>
        <v>0</v>
      </c>
      <c r="E7" s="41">
        <f t="shared" si="0"/>
        <v>0</v>
      </c>
      <c r="F7" s="41">
        <f t="shared" si="0"/>
        <v>0</v>
      </c>
      <c r="G7" s="41">
        <f t="shared" si="0"/>
        <v>0</v>
      </c>
      <c r="H7" s="41">
        <f t="shared" si="0"/>
        <v>0</v>
      </c>
      <c r="I7" s="41">
        <f t="shared" si="0"/>
        <v>0</v>
      </c>
      <c r="J7" s="41">
        <f t="shared" si="0"/>
        <v>0</v>
      </c>
      <c r="K7" s="41">
        <f t="shared" si="0"/>
        <v>0</v>
      </c>
      <c r="L7" s="41">
        <f t="shared" si="0"/>
        <v>0</v>
      </c>
      <c r="M7" s="41">
        <f t="shared" si="0"/>
        <v>0</v>
      </c>
      <c r="N7" s="41">
        <f t="shared" si="0"/>
        <v>0</v>
      </c>
      <c r="O7" s="41">
        <f t="shared" si="0"/>
        <v>0</v>
      </c>
      <c r="P7" s="41">
        <f t="shared" si="0"/>
        <v>0</v>
      </c>
      <c r="Q7" s="41">
        <f t="shared" si="0"/>
        <v>0</v>
      </c>
      <c r="R7" s="41">
        <f t="shared" si="0"/>
        <v>0</v>
      </c>
      <c r="S7" s="41">
        <f t="shared" si="0"/>
        <v>0</v>
      </c>
      <c r="T7" s="41">
        <f t="shared" si="0"/>
        <v>0</v>
      </c>
      <c r="U7" s="41">
        <f t="shared" si="0"/>
        <v>0</v>
      </c>
      <c r="V7" s="41">
        <f>SUM(V10+V27)</f>
        <v>0</v>
      </c>
      <c r="W7" s="41">
        <f t="shared" si="0"/>
        <v>0</v>
      </c>
      <c r="X7" s="41">
        <f>X10+X27</f>
        <v>0</v>
      </c>
      <c r="Y7" s="41">
        <f>Y10+Y27</f>
        <v>0</v>
      </c>
      <c r="Z7" s="41">
        <v>0</v>
      </c>
      <c r="AA7" s="41">
        <v>0</v>
      </c>
      <c r="AB7" s="30" t="s">
        <v>14</v>
      </c>
      <c r="AC7" s="41">
        <f>AC24+AC48</f>
        <v>0</v>
      </c>
      <c r="AD7" s="41">
        <f>AD24+AD48</f>
        <v>0</v>
      </c>
      <c r="AE7" s="30" t="s">
        <v>14</v>
      </c>
    </row>
    <row r="8" spans="1:32" s="38" customFormat="1" x14ac:dyDescent="0.3">
      <c r="B8" s="34">
        <f>SUM(B11+B28)</f>
        <v>0</v>
      </c>
      <c r="C8" s="34" t="s">
        <v>14</v>
      </c>
      <c r="D8" s="34">
        <f t="shared" ref="D8:V8" si="1">SUM(D11+D28)</f>
        <v>0</v>
      </c>
      <c r="E8" s="34" t="s">
        <v>14</v>
      </c>
      <c r="F8" s="34">
        <f t="shared" si="1"/>
        <v>0</v>
      </c>
      <c r="G8" s="34" t="s">
        <v>14</v>
      </c>
      <c r="H8" s="34">
        <f t="shared" si="1"/>
        <v>0</v>
      </c>
      <c r="I8" s="34" t="s">
        <v>14</v>
      </c>
      <c r="J8" s="34">
        <f t="shared" si="1"/>
        <v>0</v>
      </c>
      <c r="K8" s="34" t="s">
        <v>14</v>
      </c>
      <c r="L8" s="34">
        <f t="shared" si="1"/>
        <v>0</v>
      </c>
      <c r="M8" s="34" t="s">
        <v>14</v>
      </c>
      <c r="N8" s="34">
        <f t="shared" si="1"/>
        <v>0</v>
      </c>
      <c r="O8" s="34" t="s">
        <v>14</v>
      </c>
      <c r="P8" s="34">
        <f t="shared" si="1"/>
        <v>0</v>
      </c>
      <c r="Q8" s="34" t="s">
        <v>14</v>
      </c>
      <c r="R8" s="34">
        <f t="shared" si="1"/>
        <v>0</v>
      </c>
      <c r="S8" s="34" t="s">
        <v>14</v>
      </c>
      <c r="T8" s="34">
        <f t="shared" si="1"/>
        <v>0</v>
      </c>
      <c r="U8" s="34" t="s">
        <v>14</v>
      </c>
      <c r="V8" s="34">
        <f t="shared" si="1"/>
        <v>0</v>
      </c>
      <c r="W8" s="34" t="s">
        <v>14</v>
      </c>
      <c r="X8" s="34">
        <f>X11+X28</f>
        <v>0</v>
      </c>
      <c r="Y8" s="34" t="s">
        <v>14</v>
      </c>
      <c r="Z8" s="34">
        <v>0</v>
      </c>
      <c r="AA8" s="34" t="s">
        <v>14</v>
      </c>
      <c r="AB8" s="34">
        <f>AB24+AB48</f>
        <v>0</v>
      </c>
      <c r="AC8" s="34" t="s">
        <v>14</v>
      </c>
      <c r="AD8" s="34" t="s">
        <v>14</v>
      </c>
      <c r="AE8" s="38" t="s">
        <v>14</v>
      </c>
    </row>
    <row r="9" spans="1:32" s="6" customFormat="1" x14ac:dyDescent="0.3"/>
    <row r="10" spans="1:32" s="35" customFormat="1" x14ac:dyDescent="0.3">
      <c r="A10" s="35" t="s">
        <v>4</v>
      </c>
      <c r="B10" s="35">
        <f>'Inputs Foreign Template'!C13</f>
        <v>0</v>
      </c>
      <c r="C10" s="35">
        <f>SUM(C12:C23)</f>
        <v>0</v>
      </c>
      <c r="D10" s="35">
        <f>'Inputs Foreign Template'!D13</f>
        <v>0</v>
      </c>
      <c r="E10" s="35">
        <f>SUM(E12:E23)</f>
        <v>0</v>
      </c>
      <c r="F10" s="35">
        <f>'Inputs Foreign Template'!E13</f>
        <v>0</v>
      </c>
      <c r="G10" s="35">
        <f>SUM(G12:G23)</f>
        <v>0</v>
      </c>
      <c r="H10" s="35">
        <f>'Inputs Foreign Template'!F13</f>
        <v>0</v>
      </c>
      <c r="I10" s="35">
        <f>SUM(I12:I23)</f>
        <v>0</v>
      </c>
      <c r="J10" s="36">
        <f>'Inputs Foreign Template'!G13</f>
        <v>0</v>
      </c>
      <c r="K10" s="35">
        <f>SUM(K12:K23)</f>
        <v>0</v>
      </c>
      <c r="L10" s="35">
        <f>'Inputs Foreign Template'!H13</f>
        <v>0</v>
      </c>
      <c r="M10" s="35">
        <f>SUM(M12:M23)</f>
        <v>0</v>
      </c>
      <c r="N10" s="35">
        <f>'Inputs Foreign Template'!I13</f>
        <v>0</v>
      </c>
      <c r="O10" s="35">
        <f>SUM(O12:O23)</f>
        <v>0</v>
      </c>
      <c r="P10" s="35">
        <f>'Inputs Foreign Template'!J13</f>
        <v>0</v>
      </c>
      <c r="Q10" s="35">
        <f>SUM(Q12:Q23)</f>
        <v>0</v>
      </c>
      <c r="R10" s="35">
        <f>'Inputs Foreign Template'!K13</f>
        <v>0</v>
      </c>
      <c r="S10" s="35">
        <f>SUM(S12:S23)</f>
        <v>0</v>
      </c>
      <c r="T10" s="35">
        <f>'Inputs Foreign Template'!L13</f>
        <v>0</v>
      </c>
      <c r="U10" s="35">
        <f>SUM(U12:U23)</f>
        <v>0</v>
      </c>
      <c r="V10" s="35">
        <f>'Inputs Foreign Template'!M13</f>
        <v>0</v>
      </c>
      <c r="W10" s="35">
        <f>SUM(W12:W23)</f>
        <v>0</v>
      </c>
      <c r="X10" s="48">
        <f>'Inputs Foreign Template'!N13</f>
        <v>0</v>
      </c>
      <c r="Y10" s="35">
        <f>SUM(Y12:Y23)</f>
        <v>0</v>
      </c>
      <c r="Z10" s="214">
        <f>'Inputs Foreign Template'!O13</f>
        <v>0</v>
      </c>
      <c r="AA10" s="35">
        <f>SUM(AA12:AA23)</f>
        <v>0</v>
      </c>
      <c r="AB10" s="35" t="s">
        <v>14</v>
      </c>
      <c r="AC10" s="35">
        <f>SUM(AC12:AC23)</f>
        <v>0</v>
      </c>
      <c r="AD10" s="35">
        <f>SUM(AD12:AD23)</f>
        <v>0</v>
      </c>
      <c r="AE10" s="35" t="s">
        <v>14</v>
      </c>
    </row>
    <row r="11" spans="1:32" s="36" customFormat="1" x14ac:dyDescent="0.3">
      <c r="B11" s="36">
        <f>'Inputs Foreign Template'!C14</f>
        <v>0</v>
      </c>
      <c r="C11" s="36" t="s">
        <v>14</v>
      </c>
      <c r="D11" s="36">
        <f>'Inputs Foreign Template'!D14</f>
        <v>0</v>
      </c>
      <c r="E11" s="36" t="s">
        <v>14</v>
      </c>
      <c r="F11" s="36">
        <f>'Inputs Foreign Template'!E14</f>
        <v>0</v>
      </c>
      <c r="G11" s="36" t="s">
        <v>14</v>
      </c>
      <c r="H11" s="36">
        <f>'Inputs Foreign Template'!F14</f>
        <v>0</v>
      </c>
      <c r="I11" s="36" t="s">
        <v>14</v>
      </c>
      <c r="J11" s="36">
        <f>'Inputs Foreign Template'!G14</f>
        <v>0</v>
      </c>
      <c r="K11" s="36" t="s">
        <v>14</v>
      </c>
      <c r="L11" s="36">
        <f>'Inputs Foreign Template'!H14</f>
        <v>0</v>
      </c>
      <c r="M11" s="36" t="s">
        <v>14</v>
      </c>
      <c r="N11" s="36">
        <f>'Inputs Foreign Template'!I14</f>
        <v>0</v>
      </c>
      <c r="O11" s="36" t="s">
        <v>14</v>
      </c>
      <c r="P11" s="36">
        <f>'Inputs Foreign Template'!J14</f>
        <v>0</v>
      </c>
      <c r="Q11" s="36" t="s">
        <v>14</v>
      </c>
      <c r="R11" s="36">
        <f>'Inputs Foreign Template'!K14</f>
        <v>0</v>
      </c>
      <c r="S11" s="36" t="s">
        <v>14</v>
      </c>
      <c r="T11" s="36">
        <f>'Inputs Foreign Template'!L14</f>
        <v>0</v>
      </c>
      <c r="U11" s="36" t="s">
        <v>14</v>
      </c>
      <c r="V11" s="36">
        <f>'Inputs Foreign Template'!M14</f>
        <v>0</v>
      </c>
      <c r="W11" s="36" t="s">
        <v>14</v>
      </c>
      <c r="X11" s="48">
        <f>'Inputs Foreign Template'!N14</f>
        <v>0</v>
      </c>
      <c r="Y11" s="36" t="s">
        <v>14</v>
      </c>
      <c r="Z11" s="214">
        <f>'Inputs Foreign Template'!O14</f>
        <v>0</v>
      </c>
      <c r="AA11" s="36" t="s">
        <v>14</v>
      </c>
      <c r="AB11" s="36">
        <f>SUM(AB12:AB23)</f>
        <v>0</v>
      </c>
      <c r="AC11" s="36" t="s">
        <v>14</v>
      </c>
      <c r="AD11" s="36" t="s">
        <v>14</v>
      </c>
      <c r="AE11" s="36" t="s">
        <v>14</v>
      </c>
    </row>
    <row r="12" spans="1:32" s="4" customFormat="1" x14ac:dyDescent="0.3">
      <c r="A12" s="26">
        <v>40543</v>
      </c>
      <c r="B12" s="20">
        <f>'Inputs Foreign Template'!C15</f>
        <v>0</v>
      </c>
      <c r="C12" s="27">
        <f>'Inputs USD Template'!C13</f>
        <v>0</v>
      </c>
      <c r="D12" s="20">
        <f>'Inputs Foreign Template'!D15</f>
        <v>0</v>
      </c>
      <c r="E12" s="27">
        <f>'Inputs USD Template'!D13</f>
        <v>0</v>
      </c>
      <c r="F12" s="20">
        <f>'Inputs Foreign Template'!E15</f>
        <v>0</v>
      </c>
      <c r="G12" s="27">
        <f>'Inputs USD Template'!E13</f>
        <v>0</v>
      </c>
      <c r="H12" s="20">
        <f>'Inputs Foreign Template'!F15</f>
        <v>0</v>
      </c>
      <c r="I12" s="27">
        <f>'Inputs USD Template'!F13</f>
        <v>0</v>
      </c>
      <c r="J12" s="20">
        <f>'Inputs Foreign Template'!G15</f>
        <v>0</v>
      </c>
      <c r="K12" s="27">
        <f>'Inputs USD Template'!G13</f>
        <v>0</v>
      </c>
      <c r="L12" s="20">
        <f>'Inputs Foreign Template'!H15</f>
        <v>0</v>
      </c>
      <c r="M12" s="27">
        <f>'Inputs USD Template'!H13</f>
        <v>0</v>
      </c>
      <c r="N12" s="20">
        <f>'Inputs Foreign Template'!I15</f>
        <v>0</v>
      </c>
      <c r="O12" s="27">
        <f>'Inputs USD Template'!I13</f>
        <v>0</v>
      </c>
      <c r="P12" s="20">
        <f>'Inputs Foreign Template'!J15</f>
        <v>0</v>
      </c>
      <c r="Q12" s="27">
        <f>'Inputs USD Template'!J13</f>
        <v>0</v>
      </c>
      <c r="R12" s="20">
        <f>'Inputs Foreign Template'!K15</f>
        <v>0</v>
      </c>
      <c r="S12" s="27">
        <f>'Inputs USD Template'!K13</f>
        <v>0</v>
      </c>
      <c r="T12" s="20">
        <f>'Inputs Foreign Template'!L15</f>
        <v>0</v>
      </c>
      <c r="U12" s="27">
        <f>'Inputs USD Template'!L13</f>
        <v>0</v>
      </c>
      <c r="V12" s="20">
        <f>'Inputs Foreign Template'!M15</f>
        <v>0</v>
      </c>
      <c r="W12" s="27">
        <f>'Inputs USD Template'!M13</f>
        <v>0</v>
      </c>
      <c r="X12" s="27">
        <f>'Inputs Foreign Template'!N15</f>
        <v>0</v>
      </c>
      <c r="Y12" s="27">
        <f>'Inputs USD Template'!N13</f>
        <v>0</v>
      </c>
      <c r="Z12" s="27">
        <f>'Inputs Foreign Template'!O15</f>
        <v>0</v>
      </c>
      <c r="AA12" s="27">
        <f>'Inputs USD Template'!O13</f>
        <v>0</v>
      </c>
      <c r="AB12" s="20">
        <f>V12+T12+R12+P12+N12+L12+J12+H12+F12+D12+B12+X12</f>
        <v>0</v>
      </c>
      <c r="AC12" s="27">
        <f>PRODUCT(AB12,AE12)</f>
        <v>0</v>
      </c>
      <c r="AD12" s="27">
        <f>W12+U12+S12+Q12+O12+M12+K12+I12+G12+E12+C12+Y12</f>
        <v>0</v>
      </c>
      <c r="AE12" s="28">
        <f>'Inputs Foreign Template'!R15</f>
        <v>0</v>
      </c>
    </row>
    <row r="13" spans="1:32" s="4" customFormat="1" x14ac:dyDescent="0.3">
      <c r="A13" s="26">
        <v>40544</v>
      </c>
      <c r="B13" s="20">
        <f>'Inputs Foreign Template'!C16</f>
        <v>0</v>
      </c>
      <c r="C13" s="27">
        <f>'Inputs USD Template'!C14</f>
        <v>0</v>
      </c>
      <c r="D13" s="20">
        <f>'Inputs Foreign Template'!D16</f>
        <v>0</v>
      </c>
      <c r="E13" s="27">
        <f>'Inputs USD Template'!D14</f>
        <v>0</v>
      </c>
      <c r="F13" s="20">
        <f>'Inputs Foreign Template'!E16</f>
        <v>0</v>
      </c>
      <c r="G13" s="27">
        <f>'Inputs USD Template'!E14</f>
        <v>0</v>
      </c>
      <c r="H13" s="20">
        <f>'Inputs Foreign Template'!F16</f>
        <v>0</v>
      </c>
      <c r="I13" s="27">
        <f>'Inputs USD Template'!F14</f>
        <v>0</v>
      </c>
      <c r="J13" s="20">
        <f>'Inputs Foreign Template'!G16</f>
        <v>0</v>
      </c>
      <c r="K13" s="27">
        <f>'Inputs USD Template'!G14</f>
        <v>0</v>
      </c>
      <c r="L13" s="20">
        <f>'Inputs Foreign Template'!H16</f>
        <v>0</v>
      </c>
      <c r="M13" s="27">
        <f>'Inputs USD Template'!H14</f>
        <v>0</v>
      </c>
      <c r="N13" s="20">
        <f>'Inputs Foreign Template'!I16</f>
        <v>0</v>
      </c>
      <c r="O13" s="27">
        <f>'Inputs USD Template'!I14</f>
        <v>0</v>
      </c>
      <c r="P13" s="20">
        <f>'Inputs Foreign Template'!J16</f>
        <v>0</v>
      </c>
      <c r="Q13" s="27">
        <f>'Inputs USD Template'!J14</f>
        <v>0</v>
      </c>
      <c r="R13" s="20">
        <f>'Inputs Foreign Template'!K16</f>
        <v>0</v>
      </c>
      <c r="S13" s="27">
        <f>'Inputs USD Template'!K14</f>
        <v>0</v>
      </c>
      <c r="T13" s="20">
        <f>'Inputs Foreign Template'!L16</f>
        <v>0</v>
      </c>
      <c r="U13" s="27">
        <f>'Inputs USD Template'!L14</f>
        <v>0</v>
      </c>
      <c r="V13" s="20">
        <f>'Inputs Foreign Template'!M16</f>
        <v>0</v>
      </c>
      <c r="W13" s="27">
        <f>'Inputs USD Template'!M14</f>
        <v>0</v>
      </c>
      <c r="X13" s="27">
        <f>'Inputs Foreign Template'!N16</f>
        <v>0</v>
      </c>
      <c r="Y13" s="27">
        <f>'Inputs USD Template'!N14</f>
        <v>0</v>
      </c>
      <c r="Z13" s="27">
        <f>'Inputs Foreign Template'!O16</f>
        <v>0</v>
      </c>
      <c r="AA13" s="27">
        <f>'Inputs USD Template'!O14</f>
        <v>0</v>
      </c>
      <c r="AB13" s="20">
        <f t="shared" ref="AB13:AB23" si="2">V13+T13+R13+P13+N13+L13+J13+H13+F13+D13+B13+X13</f>
        <v>0</v>
      </c>
      <c r="AC13" s="27">
        <f t="shared" ref="AC13:AC23" si="3">PRODUCT(AB13,AE13)</f>
        <v>0</v>
      </c>
      <c r="AD13" s="27">
        <f t="shared" ref="AD13:AD22" si="4">W13+U13+S13+Q13+O13+M13+K13+I13+G13+E13+C13+Y13</f>
        <v>0</v>
      </c>
      <c r="AE13" s="28">
        <f>'Inputs Foreign Template'!R16</f>
        <v>0</v>
      </c>
    </row>
    <row r="14" spans="1:32" s="4" customFormat="1" x14ac:dyDescent="0.3">
      <c r="A14" s="26">
        <v>40545</v>
      </c>
      <c r="B14" s="20">
        <f>'Inputs Foreign Template'!C17</f>
        <v>0</v>
      </c>
      <c r="C14" s="27">
        <f>'Inputs USD Template'!C15</f>
        <v>0</v>
      </c>
      <c r="D14" s="20">
        <f>'Inputs Foreign Template'!D17</f>
        <v>0</v>
      </c>
      <c r="E14" s="27">
        <f>'Inputs USD Template'!D15</f>
        <v>0</v>
      </c>
      <c r="F14" s="20">
        <f>'Inputs Foreign Template'!E17</f>
        <v>0</v>
      </c>
      <c r="G14" s="27">
        <f>'Inputs USD Template'!E15</f>
        <v>0</v>
      </c>
      <c r="H14" s="20">
        <f>'Inputs Foreign Template'!F17</f>
        <v>0</v>
      </c>
      <c r="I14" s="27">
        <f>'Inputs USD Template'!F15</f>
        <v>0</v>
      </c>
      <c r="J14" s="20">
        <f>'Inputs Foreign Template'!G17</f>
        <v>0</v>
      </c>
      <c r="K14" s="27">
        <f>'Inputs USD Template'!G15</f>
        <v>0</v>
      </c>
      <c r="L14" s="20">
        <f>'Inputs Foreign Template'!H17</f>
        <v>0</v>
      </c>
      <c r="M14" s="27">
        <f>'Inputs USD Template'!H15</f>
        <v>0</v>
      </c>
      <c r="N14" s="20">
        <f>'Inputs Foreign Template'!I17</f>
        <v>0</v>
      </c>
      <c r="O14" s="27">
        <f>'Inputs USD Template'!I15</f>
        <v>0</v>
      </c>
      <c r="P14" s="20">
        <f>'Inputs Foreign Template'!J17</f>
        <v>0</v>
      </c>
      <c r="Q14" s="27">
        <f>'Inputs USD Template'!J15</f>
        <v>0</v>
      </c>
      <c r="R14" s="20">
        <f>'Inputs Foreign Template'!K17</f>
        <v>0</v>
      </c>
      <c r="S14" s="27">
        <f>'Inputs USD Template'!K15</f>
        <v>0</v>
      </c>
      <c r="T14" s="20">
        <f>'Inputs Foreign Template'!L17</f>
        <v>0</v>
      </c>
      <c r="U14" s="27">
        <f>'Inputs USD Template'!L15</f>
        <v>0</v>
      </c>
      <c r="V14" s="20">
        <f>'Inputs Foreign Template'!M17</f>
        <v>0</v>
      </c>
      <c r="W14" s="27">
        <f>'Inputs USD Template'!M15</f>
        <v>0</v>
      </c>
      <c r="X14" s="27">
        <f>'Inputs Foreign Template'!N17</f>
        <v>0</v>
      </c>
      <c r="Y14" s="27">
        <f>'Inputs USD Template'!N15</f>
        <v>0</v>
      </c>
      <c r="Z14" s="27">
        <f>'Inputs Foreign Template'!O17</f>
        <v>0</v>
      </c>
      <c r="AA14" s="27">
        <f>'Inputs USD Template'!O15</f>
        <v>0</v>
      </c>
      <c r="AB14" s="20">
        <f t="shared" si="2"/>
        <v>0</v>
      </c>
      <c r="AC14" s="27">
        <f t="shared" si="3"/>
        <v>0</v>
      </c>
      <c r="AD14" s="27">
        <f t="shared" si="4"/>
        <v>0</v>
      </c>
      <c r="AE14" s="28">
        <f>'Inputs Foreign Template'!R17</f>
        <v>0</v>
      </c>
    </row>
    <row r="15" spans="1:32" s="4" customFormat="1" x14ac:dyDescent="0.3">
      <c r="A15" s="26">
        <v>40546</v>
      </c>
      <c r="B15" s="20">
        <f>'Inputs Foreign Template'!C18</f>
        <v>0</v>
      </c>
      <c r="C15" s="27">
        <f>'Inputs USD Template'!C16</f>
        <v>0</v>
      </c>
      <c r="D15" s="20">
        <f>'Inputs Foreign Template'!D18</f>
        <v>0</v>
      </c>
      <c r="E15" s="27">
        <f>'Inputs USD Template'!D16</f>
        <v>0</v>
      </c>
      <c r="F15" s="20">
        <f>'Inputs Foreign Template'!E18</f>
        <v>0</v>
      </c>
      <c r="G15" s="27">
        <f>'Inputs USD Template'!E16</f>
        <v>0</v>
      </c>
      <c r="H15" s="20">
        <f>'Inputs Foreign Template'!F18</f>
        <v>0</v>
      </c>
      <c r="I15" s="27">
        <f>'Inputs USD Template'!F16</f>
        <v>0</v>
      </c>
      <c r="J15" s="20">
        <f>'Inputs Foreign Template'!G18</f>
        <v>0</v>
      </c>
      <c r="K15" s="27">
        <f>'Inputs USD Template'!G16</f>
        <v>0</v>
      </c>
      <c r="L15" s="20">
        <f>'Inputs Foreign Template'!H18</f>
        <v>0</v>
      </c>
      <c r="M15" s="27">
        <f>'Inputs USD Template'!H16</f>
        <v>0</v>
      </c>
      <c r="N15" s="20">
        <f>'Inputs Foreign Template'!I18</f>
        <v>0</v>
      </c>
      <c r="O15" s="27">
        <f>'Inputs USD Template'!I16</f>
        <v>0</v>
      </c>
      <c r="P15" s="20">
        <f>'Inputs Foreign Template'!J18</f>
        <v>0</v>
      </c>
      <c r="Q15" s="27">
        <f>'Inputs USD Template'!J16</f>
        <v>0</v>
      </c>
      <c r="R15" s="20">
        <f>'Inputs Foreign Template'!K18</f>
        <v>0</v>
      </c>
      <c r="S15" s="27">
        <f>'Inputs USD Template'!K16</f>
        <v>0</v>
      </c>
      <c r="T15" s="20">
        <f>'Inputs Foreign Template'!L18</f>
        <v>0</v>
      </c>
      <c r="U15" s="27">
        <f>'Inputs USD Template'!L16</f>
        <v>0</v>
      </c>
      <c r="V15" s="20">
        <f>'Inputs Foreign Template'!M18</f>
        <v>0</v>
      </c>
      <c r="W15" s="27">
        <f>'Inputs USD Template'!M16</f>
        <v>0</v>
      </c>
      <c r="X15" s="27">
        <f>'Inputs Foreign Template'!N18</f>
        <v>0</v>
      </c>
      <c r="Y15" s="27">
        <f>'Inputs USD Template'!N16</f>
        <v>0</v>
      </c>
      <c r="Z15" s="27">
        <f>'Inputs Foreign Template'!O18</f>
        <v>0</v>
      </c>
      <c r="AA15" s="27">
        <f>'Inputs USD Template'!O16</f>
        <v>0</v>
      </c>
      <c r="AB15" s="20">
        <f t="shared" si="2"/>
        <v>0</v>
      </c>
      <c r="AC15" s="27">
        <f t="shared" si="3"/>
        <v>0</v>
      </c>
      <c r="AD15" s="27">
        <f t="shared" si="4"/>
        <v>0</v>
      </c>
      <c r="AE15" s="28">
        <f>'Inputs Foreign Template'!R18</f>
        <v>0</v>
      </c>
    </row>
    <row r="16" spans="1:32" s="4" customFormat="1" x14ac:dyDescent="0.3">
      <c r="A16" s="26">
        <v>40547</v>
      </c>
      <c r="B16" s="20">
        <f>'Inputs Foreign Template'!C19</f>
        <v>0</v>
      </c>
      <c r="C16" s="27">
        <f>'Inputs USD Template'!C17</f>
        <v>0</v>
      </c>
      <c r="D16" s="20">
        <f>'Inputs Foreign Template'!D19</f>
        <v>0</v>
      </c>
      <c r="E16" s="27">
        <f>'Inputs USD Template'!D17</f>
        <v>0</v>
      </c>
      <c r="F16" s="20">
        <f>'Inputs Foreign Template'!E19</f>
        <v>0</v>
      </c>
      <c r="G16" s="27">
        <f>'Inputs USD Template'!E17</f>
        <v>0</v>
      </c>
      <c r="H16" s="20">
        <f>'Inputs Foreign Template'!F19</f>
        <v>0</v>
      </c>
      <c r="I16" s="27">
        <f>'Inputs USD Template'!F17</f>
        <v>0</v>
      </c>
      <c r="J16" s="20">
        <f>'Inputs Foreign Template'!G19</f>
        <v>0</v>
      </c>
      <c r="K16" s="27">
        <f>'Inputs USD Template'!G17</f>
        <v>0</v>
      </c>
      <c r="L16" s="20">
        <f>'Inputs Foreign Template'!H19</f>
        <v>0</v>
      </c>
      <c r="M16" s="27">
        <f>'Inputs USD Template'!H17</f>
        <v>0</v>
      </c>
      <c r="N16" s="20">
        <f>'Inputs Foreign Template'!I19</f>
        <v>0</v>
      </c>
      <c r="O16" s="27">
        <f>'Inputs USD Template'!I17</f>
        <v>0</v>
      </c>
      <c r="P16" s="20">
        <f>'Inputs Foreign Template'!J19</f>
        <v>0</v>
      </c>
      <c r="Q16" s="27">
        <f>'Inputs USD Template'!J17</f>
        <v>0</v>
      </c>
      <c r="R16" s="20">
        <f>'Inputs Foreign Template'!K19</f>
        <v>0</v>
      </c>
      <c r="S16" s="27">
        <f>'Inputs USD Template'!K17</f>
        <v>0</v>
      </c>
      <c r="T16" s="20">
        <f>'Inputs Foreign Template'!L19</f>
        <v>0</v>
      </c>
      <c r="U16" s="27">
        <f>'Inputs USD Template'!L17</f>
        <v>0</v>
      </c>
      <c r="V16" s="20">
        <f>'Inputs Foreign Template'!M19</f>
        <v>0</v>
      </c>
      <c r="W16" s="27">
        <f>'Inputs USD Template'!M17</f>
        <v>0</v>
      </c>
      <c r="X16" s="27">
        <f>'Inputs Foreign Template'!N19</f>
        <v>0</v>
      </c>
      <c r="Y16" s="27">
        <f>'Inputs USD Template'!N17</f>
        <v>0</v>
      </c>
      <c r="Z16" s="27">
        <f>'Inputs Foreign Template'!O19</f>
        <v>0</v>
      </c>
      <c r="AA16" s="27">
        <f>'Inputs USD Template'!O17</f>
        <v>0</v>
      </c>
      <c r="AB16" s="20">
        <f t="shared" si="2"/>
        <v>0</v>
      </c>
      <c r="AC16" s="27">
        <f t="shared" si="3"/>
        <v>0</v>
      </c>
      <c r="AD16" s="27">
        <f t="shared" si="4"/>
        <v>0</v>
      </c>
      <c r="AE16" s="28">
        <f>'Inputs Foreign Template'!R19</f>
        <v>0</v>
      </c>
    </row>
    <row r="17" spans="1:31" s="4" customFormat="1" x14ac:dyDescent="0.3">
      <c r="A17" s="26">
        <v>40548</v>
      </c>
      <c r="B17" s="20">
        <f>'Inputs Foreign Template'!C20</f>
        <v>0</v>
      </c>
      <c r="C17" s="27">
        <f>'Inputs USD Template'!C18</f>
        <v>0</v>
      </c>
      <c r="D17" s="20">
        <f>'Inputs Foreign Template'!D20</f>
        <v>0</v>
      </c>
      <c r="E17" s="27">
        <f>'Inputs USD Template'!D18</f>
        <v>0</v>
      </c>
      <c r="F17" s="20">
        <f>'Inputs Foreign Template'!E20</f>
        <v>0</v>
      </c>
      <c r="G17" s="27">
        <f>'Inputs USD Template'!E18</f>
        <v>0</v>
      </c>
      <c r="H17" s="20">
        <f>'Inputs Foreign Template'!F20</f>
        <v>0</v>
      </c>
      <c r="I17" s="27">
        <f>'Inputs USD Template'!F18</f>
        <v>0</v>
      </c>
      <c r="J17" s="20">
        <f>'Inputs Foreign Template'!G20</f>
        <v>0</v>
      </c>
      <c r="K17" s="27">
        <f>'Inputs USD Template'!G18</f>
        <v>0</v>
      </c>
      <c r="L17" s="20">
        <f>'Inputs Foreign Template'!H20</f>
        <v>0</v>
      </c>
      <c r="M17" s="27">
        <f>'Inputs USD Template'!H18</f>
        <v>0</v>
      </c>
      <c r="N17" s="20">
        <f>'Inputs Foreign Template'!I20</f>
        <v>0</v>
      </c>
      <c r="O17" s="27">
        <f>'Inputs USD Template'!I18</f>
        <v>0</v>
      </c>
      <c r="P17" s="20">
        <f>'Inputs Foreign Template'!J20</f>
        <v>0</v>
      </c>
      <c r="Q17" s="27">
        <f>'Inputs USD Template'!J18</f>
        <v>0</v>
      </c>
      <c r="R17" s="20">
        <f>'Inputs Foreign Template'!K20</f>
        <v>0</v>
      </c>
      <c r="S17" s="27">
        <f>'Inputs USD Template'!K18</f>
        <v>0</v>
      </c>
      <c r="T17" s="20">
        <f>'Inputs Foreign Template'!L20</f>
        <v>0</v>
      </c>
      <c r="U17" s="27">
        <f>'Inputs USD Template'!L18</f>
        <v>0</v>
      </c>
      <c r="V17" s="20">
        <f>'Inputs Foreign Template'!M20</f>
        <v>0</v>
      </c>
      <c r="W17" s="27">
        <f>'Inputs USD Template'!M18</f>
        <v>0</v>
      </c>
      <c r="X17" s="27">
        <f>'Inputs Foreign Template'!N20</f>
        <v>0</v>
      </c>
      <c r="Y17" s="27">
        <f>'Inputs USD Template'!N18</f>
        <v>0</v>
      </c>
      <c r="Z17" s="27">
        <f>'Inputs Foreign Template'!O20</f>
        <v>0</v>
      </c>
      <c r="AA17" s="27">
        <f>'Inputs USD Template'!O18</f>
        <v>0</v>
      </c>
      <c r="AB17" s="20">
        <f t="shared" si="2"/>
        <v>0</v>
      </c>
      <c r="AC17" s="27">
        <f t="shared" si="3"/>
        <v>0</v>
      </c>
      <c r="AD17" s="27">
        <f t="shared" si="4"/>
        <v>0</v>
      </c>
      <c r="AE17" s="28">
        <f>'Inputs Foreign Template'!R20</f>
        <v>0</v>
      </c>
    </row>
    <row r="18" spans="1:31" s="4" customFormat="1" x14ac:dyDescent="0.3">
      <c r="A18" s="26">
        <v>40549</v>
      </c>
      <c r="B18" s="20">
        <f>'Inputs Foreign Template'!C21</f>
        <v>0</v>
      </c>
      <c r="C18" s="27">
        <f>'Inputs USD Template'!C19</f>
        <v>0</v>
      </c>
      <c r="D18" s="20">
        <f>'Inputs Foreign Template'!D21</f>
        <v>0</v>
      </c>
      <c r="E18" s="27">
        <f>'Inputs USD Template'!D19</f>
        <v>0</v>
      </c>
      <c r="F18" s="20">
        <f>'Inputs Foreign Template'!E21</f>
        <v>0</v>
      </c>
      <c r="G18" s="27">
        <f>'Inputs USD Template'!E19</f>
        <v>0</v>
      </c>
      <c r="H18" s="20">
        <f>'Inputs Foreign Template'!F21</f>
        <v>0</v>
      </c>
      <c r="I18" s="27">
        <f>'Inputs USD Template'!F19</f>
        <v>0</v>
      </c>
      <c r="J18" s="20">
        <f>'Inputs Foreign Template'!G21</f>
        <v>0</v>
      </c>
      <c r="K18" s="27">
        <f>'Inputs USD Template'!G19</f>
        <v>0</v>
      </c>
      <c r="L18" s="20">
        <f>'Inputs Foreign Template'!H21</f>
        <v>0</v>
      </c>
      <c r="M18" s="27">
        <f>'Inputs USD Template'!H19</f>
        <v>0</v>
      </c>
      <c r="N18" s="20">
        <f>'Inputs Foreign Template'!I21</f>
        <v>0</v>
      </c>
      <c r="O18" s="27">
        <f>'Inputs USD Template'!I19</f>
        <v>0</v>
      </c>
      <c r="P18" s="20">
        <f>'Inputs Foreign Template'!J21</f>
        <v>0</v>
      </c>
      <c r="Q18" s="27">
        <f>'Inputs USD Template'!J19</f>
        <v>0</v>
      </c>
      <c r="R18" s="20">
        <f>'Inputs Foreign Template'!K21</f>
        <v>0</v>
      </c>
      <c r="S18" s="27">
        <f>'Inputs USD Template'!K19</f>
        <v>0</v>
      </c>
      <c r="T18" s="20">
        <f>'Inputs Foreign Template'!L21</f>
        <v>0</v>
      </c>
      <c r="U18" s="27">
        <f>'Inputs USD Template'!L19</f>
        <v>0</v>
      </c>
      <c r="V18" s="20">
        <f>'Inputs Foreign Template'!M21</f>
        <v>0</v>
      </c>
      <c r="W18" s="27">
        <f>'Inputs USD Template'!M19</f>
        <v>0</v>
      </c>
      <c r="X18" s="27">
        <f>'Inputs Foreign Template'!N21</f>
        <v>0</v>
      </c>
      <c r="Y18" s="27">
        <f>'Inputs USD Template'!N19</f>
        <v>0</v>
      </c>
      <c r="Z18" s="27">
        <f>'Inputs Foreign Template'!O21</f>
        <v>0</v>
      </c>
      <c r="AA18" s="27">
        <f>'Inputs USD Template'!O19</f>
        <v>0</v>
      </c>
      <c r="AB18" s="20">
        <f t="shared" si="2"/>
        <v>0</v>
      </c>
      <c r="AC18" s="27">
        <f t="shared" si="3"/>
        <v>0</v>
      </c>
      <c r="AD18" s="27">
        <f t="shared" si="4"/>
        <v>0</v>
      </c>
      <c r="AE18" s="28">
        <f>'Inputs Foreign Template'!R21</f>
        <v>0</v>
      </c>
    </row>
    <row r="19" spans="1:31" s="4" customFormat="1" x14ac:dyDescent="0.3">
      <c r="A19" s="26">
        <v>40550</v>
      </c>
      <c r="B19" s="20">
        <f>'Inputs Foreign Template'!C22</f>
        <v>0</v>
      </c>
      <c r="C19" s="27">
        <f>'Inputs USD Template'!C20</f>
        <v>0</v>
      </c>
      <c r="D19" s="20">
        <f>'Inputs Foreign Template'!D22</f>
        <v>0</v>
      </c>
      <c r="E19" s="27">
        <f>'Inputs USD Template'!D20</f>
        <v>0</v>
      </c>
      <c r="F19" s="20">
        <f>'Inputs Foreign Template'!E22</f>
        <v>0</v>
      </c>
      <c r="G19" s="27">
        <f>'Inputs USD Template'!E20</f>
        <v>0</v>
      </c>
      <c r="H19" s="20">
        <f>'Inputs Foreign Template'!F22</f>
        <v>0</v>
      </c>
      <c r="I19" s="27">
        <f>'Inputs USD Template'!F20</f>
        <v>0</v>
      </c>
      <c r="J19" s="20">
        <f>'Inputs Foreign Template'!G22</f>
        <v>0</v>
      </c>
      <c r="K19" s="27">
        <f>'Inputs USD Template'!G20</f>
        <v>0</v>
      </c>
      <c r="L19" s="20">
        <f>'Inputs Foreign Template'!H22</f>
        <v>0</v>
      </c>
      <c r="M19" s="27">
        <f>'Inputs USD Template'!H20</f>
        <v>0</v>
      </c>
      <c r="N19" s="20">
        <f>'Inputs Foreign Template'!I22</f>
        <v>0</v>
      </c>
      <c r="O19" s="27">
        <f>'Inputs USD Template'!I20</f>
        <v>0</v>
      </c>
      <c r="P19" s="20">
        <f>'Inputs Foreign Template'!J22</f>
        <v>0</v>
      </c>
      <c r="Q19" s="27">
        <f>'Inputs USD Template'!J20</f>
        <v>0</v>
      </c>
      <c r="R19" s="20">
        <f>'Inputs Foreign Template'!K22</f>
        <v>0</v>
      </c>
      <c r="S19" s="27">
        <f>'Inputs USD Template'!K20</f>
        <v>0</v>
      </c>
      <c r="T19" s="20">
        <f>'Inputs Foreign Template'!L22</f>
        <v>0</v>
      </c>
      <c r="U19" s="27">
        <f>'Inputs USD Template'!L20</f>
        <v>0</v>
      </c>
      <c r="V19" s="20">
        <f>'Inputs Foreign Template'!M22</f>
        <v>0</v>
      </c>
      <c r="W19" s="27">
        <f>'Inputs USD Template'!M20</f>
        <v>0</v>
      </c>
      <c r="X19" s="27">
        <f>'Inputs Foreign Template'!N22</f>
        <v>0</v>
      </c>
      <c r="Y19" s="27">
        <f>'Inputs USD Template'!N20</f>
        <v>0</v>
      </c>
      <c r="Z19" s="27">
        <f>'Inputs Foreign Template'!O22</f>
        <v>0</v>
      </c>
      <c r="AA19" s="27">
        <f>'Inputs USD Template'!O20</f>
        <v>0</v>
      </c>
      <c r="AB19" s="20">
        <f t="shared" si="2"/>
        <v>0</v>
      </c>
      <c r="AC19" s="27">
        <f t="shared" si="3"/>
        <v>0</v>
      </c>
      <c r="AD19" s="27">
        <f t="shared" si="4"/>
        <v>0</v>
      </c>
      <c r="AE19" s="28">
        <f>'Inputs Foreign Template'!R22</f>
        <v>0</v>
      </c>
    </row>
    <row r="20" spans="1:31" s="4" customFormat="1" x14ac:dyDescent="0.3">
      <c r="A20" s="26">
        <v>40551</v>
      </c>
      <c r="B20" s="20">
        <f>'Inputs Foreign Template'!C23</f>
        <v>0</v>
      </c>
      <c r="C20" s="27">
        <f>'Inputs USD Template'!C21</f>
        <v>0</v>
      </c>
      <c r="D20" s="20">
        <f>'Inputs Foreign Template'!D23</f>
        <v>0</v>
      </c>
      <c r="E20" s="27">
        <f>'Inputs USD Template'!D21</f>
        <v>0</v>
      </c>
      <c r="F20" s="20">
        <f>'Inputs Foreign Template'!E23</f>
        <v>0</v>
      </c>
      <c r="G20" s="27">
        <f>'Inputs USD Template'!E21</f>
        <v>0</v>
      </c>
      <c r="H20" s="20">
        <f>'Inputs Foreign Template'!F23</f>
        <v>0</v>
      </c>
      <c r="I20" s="27">
        <f>'Inputs USD Template'!F21</f>
        <v>0</v>
      </c>
      <c r="J20" s="20">
        <f>'Inputs Foreign Template'!G23</f>
        <v>0</v>
      </c>
      <c r="K20" s="27">
        <f>'Inputs USD Template'!G21</f>
        <v>0</v>
      </c>
      <c r="L20" s="20">
        <f>'Inputs Foreign Template'!H23</f>
        <v>0</v>
      </c>
      <c r="M20" s="27">
        <f>'Inputs USD Template'!H21</f>
        <v>0</v>
      </c>
      <c r="N20" s="20">
        <f>'Inputs Foreign Template'!I23</f>
        <v>0</v>
      </c>
      <c r="O20" s="27">
        <f>'Inputs USD Template'!I21</f>
        <v>0</v>
      </c>
      <c r="P20" s="20">
        <f>'Inputs Foreign Template'!J23</f>
        <v>0</v>
      </c>
      <c r="Q20" s="27">
        <f>'Inputs USD Template'!J21</f>
        <v>0</v>
      </c>
      <c r="R20" s="20">
        <f>'Inputs Foreign Template'!K23</f>
        <v>0</v>
      </c>
      <c r="S20" s="27">
        <f>'Inputs USD Template'!K21</f>
        <v>0</v>
      </c>
      <c r="T20" s="20">
        <f>'Inputs Foreign Template'!L23</f>
        <v>0</v>
      </c>
      <c r="U20" s="27">
        <f>'Inputs USD Template'!L21</f>
        <v>0</v>
      </c>
      <c r="V20" s="20">
        <f>'Inputs Foreign Template'!M23</f>
        <v>0</v>
      </c>
      <c r="W20" s="27">
        <f>'Inputs USD Template'!M21</f>
        <v>0</v>
      </c>
      <c r="X20" s="27">
        <f>'Inputs Foreign Template'!N23</f>
        <v>0</v>
      </c>
      <c r="Y20" s="27">
        <f>'Inputs USD Template'!N21</f>
        <v>0</v>
      </c>
      <c r="Z20" s="27">
        <f>'Inputs Foreign Template'!O23</f>
        <v>0</v>
      </c>
      <c r="AA20" s="27">
        <f>'Inputs USD Template'!O21</f>
        <v>0</v>
      </c>
      <c r="AB20" s="20">
        <f t="shared" si="2"/>
        <v>0</v>
      </c>
      <c r="AC20" s="27">
        <f t="shared" si="3"/>
        <v>0</v>
      </c>
      <c r="AD20" s="27">
        <f t="shared" si="4"/>
        <v>0</v>
      </c>
      <c r="AE20" s="28">
        <f>'Inputs Foreign Template'!R23</f>
        <v>0</v>
      </c>
    </row>
    <row r="21" spans="1:31" s="4" customFormat="1" x14ac:dyDescent="0.3">
      <c r="A21" s="26">
        <v>40552</v>
      </c>
      <c r="B21" s="20">
        <f>'Inputs Foreign Template'!C24</f>
        <v>0</v>
      </c>
      <c r="C21" s="27">
        <f>'Inputs USD Template'!C22</f>
        <v>0</v>
      </c>
      <c r="D21" s="20">
        <f>'Inputs Foreign Template'!D24</f>
        <v>0</v>
      </c>
      <c r="E21" s="27">
        <f>'Inputs USD Template'!D22</f>
        <v>0</v>
      </c>
      <c r="F21" s="20">
        <f>'Inputs Foreign Template'!E24</f>
        <v>0</v>
      </c>
      <c r="G21" s="27">
        <f>'Inputs USD Template'!E22</f>
        <v>0</v>
      </c>
      <c r="H21" s="20">
        <f>'Inputs Foreign Template'!F24</f>
        <v>0</v>
      </c>
      <c r="I21" s="27">
        <f>'Inputs USD Template'!F22</f>
        <v>0</v>
      </c>
      <c r="J21" s="20">
        <f>'Inputs Foreign Template'!G24</f>
        <v>0</v>
      </c>
      <c r="K21" s="27">
        <f>'Inputs USD Template'!G22</f>
        <v>0</v>
      </c>
      <c r="L21" s="20">
        <f>'Inputs Foreign Template'!H24</f>
        <v>0</v>
      </c>
      <c r="M21" s="27">
        <f>'Inputs USD Template'!H22</f>
        <v>0</v>
      </c>
      <c r="N21" s="20">
        <f>'Inputs Foreign Template'!I24</f>
        <v>0</v>
      </c>
      <c r="O21" s="27">
        <f>'Inputs USD Template'!I22</f>
        <v>0</v>
      </c>
      <c r="P21" s="20">
        <f>'Inputs Foreign Template'!J24</f>
        <v>0</v>
      </c>
      <c r="Q21" s="27">
        <f>'Inputs USD Template'!J22</f>
        <v>0</v>
      </c>
      <c r="R21" s="20">
        <f>'Inputs Foreign Template'!K24</f>
        <v>0</v>
      </c>
      <c r="S21" s="27">
        <f>'Inputs USD Template'!K22</f>
        <v>0</v>
      </c>
      <c r="T21" s="20">
        <f>'Inputs Foreign Template'!L24</f>
        <v>0</v>
      </c>
      <c r="U21" s="27">
        <f>'Inputs USD Template'!L22</f>
        <v>0</v>
      </c>
      <c r="V21" s="20">
        <f>'Inputs Foreign Template'!M24</f>
        <v>0</v>
      </c>
      <c r="W21" s="27">
        <f>'Inputs USD Template'!M22</f>
        <v>0</v>
      </c>
      <c r="X21" s="27">
        <f>'Inputs Foreign Template'!N24</f>
        <v>0</v>
      </c>
      <c r="Y21" s="27">
        <f>'Inputs USD Template'!N22</f>
        <v>0</v>
      </c>
      <c r="Z21" s="27">
        <f>'Inputs Foreign Template'!O24</f>
        <v>0</v>
      </c>
      <c r="AA21" s="27">
        <f>'Inputs USD Template'!O22</f>
        <v>0</v>
      </c>
      <c r="AB21" s="20">
        <f t="shared" si="2"/>
        <v>0</v>
      </c>
      <c r="AC21" s="27">
        <f t="shared" si="3"/>
        <v>0</v>
      </c>
      <c r="AD21" s="27">
        <f t="shared" si="4"/>
        <v>0</v>
      </c>
      <c r="AE21" s="28">
        <f>'Inputs Foreign Template'!R24</f>
        <v>0</v>
      </c>
    </row>
    <row r="22" spans="1:31" s="4" customFormat="1" x14ac:dyDescent="0.3">
      <c r="A22" s="26">
        <v>40553</v>
      </c>
      <c r="B22" s="20">
        <f>'Inputs Foreign Template'!C25</f>
        <v>0</v>
      </c>
      <c r="C22" s="27">
        <f>'Inputs USD Template'!C23</f>
        <v>0</v>
      </c>
      <c r="D22" s="20">
        <f>'Inputs Foreign Template'!D25</f>
        <v>0</v>
      </c>
      <c r="E22" s="27">
        <f>'Inputs USD Template'!D23</f>
        <v>0</v>
      </c>
      <c r="F22" s="20">
        <f>'Inputs Foreign Template'!E25</f>
        <v>0</v>
      </c>
      <c r="G22" s="27">
        <f>'Inputs USD Template'!E23</f>
        <v>0</v>
      </c>
      <c r="H22" s="20">
        <f>'Inputs Foreign Template'!F25</f>
        <v>0</v>
      </c>
      <c r="I22" s="27">
        <f>'Inputs USD Template'!F23</f>
        <v>0</v>
      </c>
      <c r="J22" s="20">
        <f>'Inputs Foreign Template'!G25</f>
        <v>0</v>
      </c>
      <c r="K22" s="27">
        <f>'Inputs USD Template'!G23</f>
        <v>0</v>
      </c>
      <c r="L22" s="20">
        <f>'Inputs Foreign Template'!H25</f>
        <v>0</v>
      </c>
      <c r="M22" s="27">
        <f>'Inputs USD Template'!H23</f>
        <v>0</v>
      </c>
      <c r="N22" s="20">
        <f>'Inputs Foreign Template'!I25</f>
        <v>0</v>
      </c>
      <c r="O22" s="27">
        <f>'Inputs USD Template'!I23</f>
        <v>0</v>
      </c>
      <c r="P22" s="20">
        <f>'Inputs Foreign Template'!J25</f>
        <v>0</v>
      </c>
      <c r="Q22" s="27">
        <f>'Inputs USD Template'!J23</f>
        <v>0</v>
      </c>
      <c r="R22" s="20">
        <f>'Inputs Foreign Template'!K25</f>
        <v>0</v>
      </c>
      <c r="S22" s="27">
        <f>'Inputs USD Template'!K23</f>
        <v>0</v>
      </c>
      <c r="T22" s="20">
        <f>'Inputs Foreign Template'!L25</f>
        <v>0</v>
      </c>
      <c r="U22" s="27">
        <f>'Inputs USD Template'!L23</f>
        <v>0</v>
      </c>
      <c r="V22" s="20">
        <f>'Inputs Foreign Template'!M25</f>
        <v>0</v>
      </c>
      <c r="W22" s="27">
        <f>'Inputs USD Template'!M23</f>
        <v>0</v>
      </c>
      <c r="X22" s="27">
        <f>'Inputs Foreign Template'!N25</f>
        <v>0</v>
      </c>
      <c r="Y22" s="27">
        <f>'Inputs USD Template'!N23</f>
        <v>0</v>
      </c>
      <c r="Z22" s="27">
        <f>'Inputs Foreign Template'!O25</f>
        <v>0</v>
      </c>
      <c r="AA22" s="27">
        <f>'Inputs USD Template'!O23</f>
        <v>0</v>
      </c>
      <c r="AB22" s="20">
        <f t="shared" si="2"/>
        <v>0</v>
      </c>
      <c r="AC22" s="27">
        <f t="shared" si="3"/>
        <v>0</v>
      </c>
      <c r="AD22" s="27">
        <f t="shared" si="4"/>
        <v>0</v>
      </c>
      <c r="AE22" s="28">
        <f>'Inputs Foreign Template'!R25</f>
        <v>0</v>
      </c>
    </row>
    <row r="23" spans="1:31" s="4" customFormat="1" x14ac:dyDescent="0.3">
      <c r="A23" s="26">
        <v>40554</v>
      </c>
      <c r="B23" s="20">
        <f>'Inputs Foreign Template'!C26</f>
        <v>0</v>
      </c>
      <c r="C23" s="27">
        <f>'Inputs USD Template'!C24</f>
        <v>0</v>
      </c>
      <c r="D23" s="20">
        <f>'Inputs Foreign Template'!D26</f>
        <v>0</v>
      </c>
      <c r="E23" s="27">
        <f>'Inputs USD Template'!D24</f>
        <v>0</v>
      </c>
      <c r="F23" s="20">
        <f>'Inputs Foreign Template'!E26</f>
        <v>0</v>
      </c>
      <c r="G23" s="27">
        <f>'Inputs USD Template'!E24</f>
        <v>0</v>
      </c>
      <c r="H23" s="20">
        <f>'Inputs Foreign Template'!F26</f>
        <v>0</v>
      </c>
      <c r="I23" s="27">
        <f>'Inputs USD Template'!F24</f>
        <v>0</v>
      </c>
      <c r="J23" s="20">
        <f>'Inputs Foreign Template'!G26</f>
        <v>0</v>
      </c>
      <c r="K23" s="27">
        <f>'Inputs USD Template'!G24</f>
        <v>0</v>
      </c>
      <c r="L23" s="20">
        <f>'Inputs Foreign Template'!H26</f>
        <v>0</v>
      </c>
      <c r="M23" s="27">
        <f>'Inputs USD Template'!H24</f>
        <v>0</v>
      </c>
      <c r="N23" s="20">
        <f>'Inputs Foreign Template'!I26</f>
        <v>0</v>
      </c>
      <c r="O23" s="27">
        <f>'Inputs USD Template'!I24</f>
        <v>0</v>
      </c>
      <c r="P23" s="20">
        <f>'Inputs Foreign Template'!J26</f>
        <v>0</v>
      </c>
      <c r="Q23" s="27">
        <f>'Inputs USD Template'!J24</f>
        <v>0</v>
      </c>
      <c r="R23" s="20">
        <f>'Inputs Foreign Template'!K26</f>
        <v>0</v>
      </c>
      <c r="S23" s="27">
        <f>'Inputs USD Template'!K24</f>
        <v>0</v>
      </c>
      <c r="T23" s="20">
        <f>'Inputs Foreign Template'!L26</f>
        <v>0</v>
      </c>
      <c r="U23" s="27">
        <f>'Inputs USD Template'!L24</f>
        <v>0</v>
      </c>
      <c r="V23" s="20">
        <f>'Inputs Foreign Template'!M26</f>
        <v>0</v>
      </c>
      <c r="W23" s="27">
        <f>'Inputs USD Template'!M24</f>
        <v>0</v>
      </c>
      <c r="X23" s="27">
        <f>'Inputs Foreign Template'!N26</f>
        <v>0</v>
      </c>
      <c r="Y23" s="27">
        <f>'Inputs USD Template'!N24</f>
        <v>0</v>
      </c>
      <c r="Z23" s="27">
        <f>'Inputs Foreign Template'!O26</f>
        <v>0</v>
      </c>
      <c r="AA23" s="27">
        <f>'Inputs USD Template'!O24</f>
        <v>0</v>
      </c>
      <c r="AB23" s="20">
        <f t="shared" si="2"/>
        <v>0</v>
      </c>
      <c r="AC23" s="27">
        <f t="shared" si="3"/>
        <v>0</v>
      </c>
      <c r="AD23" s="27">
        <f>W23+U23+S23+Q23+O23+M23+K23+I23+G23+E23+C23+Y23</f>
        <v>0</v>
      </c>
      <c r="AE23" s="28">
        <f>'Inputs Foreign Template'!R26</f>
        <v>0</v>
      </c>
    </row>
    <row r="24" spans="1:31" s="6" customFormat="1" x14ac:dyDescent="0.3">
      <c r="A24" s="31" t="s">
        <v>3</v>
      </c>
      <c r="B24" s="43">
        <v>7300</v>
      </c>
      <c r="C24" s="44">
        <f>B10+C10</f>
        <v>0</v>
      </c>
      <c r="D24" s="43">
        <v>7301</v>
      </c>
      <c r="E24" s="44">
        <f>D10+E10</f>
        <v>0</v>
      </c>
      <c r="F24" s="43">
        <v>7302</v>
      </c>
      <c r="G24" s="44">
        <f>F10+G10</f>
        <v>0</v>
      </c>
      <c r="H24" s="43">
        <v>7303</v>
      </c>
      <c r="I24" s="44">
        <f>H10+I10</f>
        <v>0</v>
      </c>
      <c r="J24" s="43">
        <v>7305</v>
      </c>
      <c r="K24" s="44">
        <f>J10+K10</f>
        <v>0</v>
      </c>
      <c r="L24" s="43">
        <v>7306</v>
      </c>
      <c r="M24" s="44">
        <f>L10+M10</f>
        <v>0</v>
      </c>
      <c r="N24" s="43">
        <v>7307</v>
      </c>
      <c r="O24" s="44">
        <f>N10+O10</f>
        <v>0</v>
      </c>
      <c r="P24" s="43">
        <v>7309</v>
      </c>
      <c r="Q24" s="44">
        <f>P10+Q10</f>
        <v>0</v>
      </c>
      <c r="R24" s="43">
        <v>7310</v>
      </c>
      <c r="S24" s="44">
        <f>R10+S10</f>
        <v>0</v>
      </c>
      <c r="T24" s="43">
        <v>7311</v>
      </c>
      <c r="U24" s="44">
        <f>T10+U10</f>
        <v>0</v>
      </c>
      <c r="V24" s="43">
        <v>7325</v>
      </c>
      <c r="W24" s="44">
        <f>V10+W10</f>
        <v>0</v>
      </c>
      <c r="X24" s="44" t="s">
        <v>118</v>
      </c>
      <c r="Y24" s="44">
        <f>X10+Y10</f>
        <v>0</v>
      </c>
      <c r="Z24" s="44" t="s">
        <v>113</v>
      </c>
      <c r="AA24" s="44">
        <f>Z10+AA10</f>
        <v>0</v>
      </c>
      <c r="AB24" s="34">
        <f>SUM(AB12:AB23)</f>
        <v>0</v>
      </c>
      <c r="AC24" s="30">
        <f>AC12+AC13+AC14+AC15+AC16+AC17+AC18+AC20+AC19+AC21+AC22+AC23</f>
        <v>0</v>
      </c>
      <c r="AD24" s="33">
        <f>AD12+AD13+AD14+AD15+AD16+AD17+AD18+AD19+AD20+AD21+AD22+AD23</f>
        <v>0</v>
      </c>
      <c r="AE24" s="21">
        <f t="shared" ref="AE24" si="5">1/1.57</f>
        <v>0.63694267515923564</v>
      </c>
    </row>
    <row r="25" spans="1:31" s="6" customFormat="1" x14ac:dyDescent="0.3">
      <c r="A25" s="29" t="s">
        <v>3</v>
      </c>
      <c r="B25" s="30">
        <f>AC24+AD24</f>
        <v>0</v>
      </c>
      <c r="C25" s="39"/>
      <c r="Z25" s="4" t="s">
        <v>119</v>
      </c>
      <c r="AA25" s="16">
        <f>Y24-AA24</f>
        <v>0</v>
      </c>
      <c r="AB25" s="19"/>
    </row>
    <row r="26" spans="1:31" s="6" customFormat="1" x14ac:dyDescent="0.3">
      <c r="AB26" s="19"/>
    </row>
    <row r="27" spans="1:31" s="35" customFormat="1" x14ac:dyDescent="0.3">
      <c r="A27" s="35" t="s">
        <v>5</v>
      </c>
      <c r="B27" s="35">
        <f>'Inputs Foreign Template'!C29</f>
        <v>0</v>
      </c>
      <c r="C27" s="35">
        <f>SUM(C29:C47)</f>
        <v>0</v>
      </c>
      <c r="D27" s="35">
        <f>'Inputs Foreign Template'!D29</f>
        <v>0</v>
      </c>
      <c r="E27" s="35">
        <f>SUM(E29:E47)</f>
        <v>0</v>
      </c>
      <c r="F27" s="35">
        <f>'Inputs Foreign Template'!E29</f>
        <v>0</v>
      </c>
      <c r="G27" s="35">
        <f>SUM(G29:G47)</f>
        <v>0</v>
      </c>
      <c r="H27" s="35">
        <f>'Inputs Foreign Template'!F29</f>
        <v>0</v>
      </c>
      <c r="I27" s="35">
        <f>SUM(I29:I47)</f>
        <v>0</v>
      </c>
      <c r="J27" s="35">
        <f>'Inputs Foreign Template'!G29</f>
        <v>0</v>
      </c>
      <c r="K27" s="35">
        <f>SUM(K29:K47)</f>
        <v>0</v>
      </c>
      <c r="L27" s="35">
        <f>'Inputs Foreign Template'!H29</f>
        <v>0</v>
      </c>
      <c r="M27" s="35">
        <f>SUM(M29:M47)</f>
        <v>0</v>
      </c>
      <c r="N27" s="35">
        <f>'Inputs Foreign Template'!I29</f>
        <v>0</v>
      </c>
      <c r="O27" s="35">
        <f>SUM(O29:O47)</f>
        <v>0</v>
      </c>
      <c r="P27" s="35">
        <f>'Inputs Foreign Template'!J29</f>
        <v>0</v>
      </c>
      <c r="Q27" s="35">
        <f>SUM(Q29:Q47)</f>
        <v>0</v>
      </c>
      <c r="R27" s="35">
        <f>'Inputs Foreign Template'!K29</f>
        <v>0</v>
      </c>
      <c r="S27" s="35">
        <f>SUM(S29:S47)</f>
        <v>0</v>
      </c>
      <c r="T27" s="35">
        <f>'Inputs Foreign Template'!L29</f>
        <v>0</v>
      </c>
      <c r="U27" s="35">
        <f>SUM(U29:U47)</f>
        <v>0</v>
      </c>
      <c r="V27" s="35">
        <f>'Inputs Foreign Template'!M29</f>
        <v>0</v>
      </c>
      <c r="W27" s="35">
        <f>SUM(W29:W47)</f>
        <v>0</v>
      </c>
      <c r="X27" s="35">
        <f>'Inputs Foreign Template'!N29</f>
        <v>0</v>
      </c>
      <c r="Y27" s="35">
        <f>SUM(Y29:Y47)</f>
        <v>0</v>
      </c>
      <c r="Z27" s="215">
        <f>'Inputs Foreign Template'!O29</f>
        <v>0</v>
      </c>
      <c r="AA27" s="35">
        <f>SUM(AA29:AA47)</f>
        <v>0</v>
      </c>
      <c r="AB27" s="37" t="s">
        <v>14</v>
      </c>
      <c r="AC27" s="35">
        <f>SUM(AC29:AC47)</f>
        <v>0</v>
      </c>
      <c r="AD27" s="35">
        <f>SUM(AD29:AD47)</f>
        <v>0</v>
      </c>
      <c r="AE27" s="35" t="s">
        <v>14</v>
      </c>
    </row>
    <row r="28" spans="1:31" s="36" customFormat="1" x14ac:dyDescent="0.3">
      <c r="B28" s="36">
        <f>'Inputs Foreign Template'!C30</f>
        <v>0</v>
      </c>
      <c r="C28" s="36" t="s">
        <v>14</v>
      </c>
      <c r="D28" s="36">
        <f>'Inputs Foreign Template'!D30</f>
        <v>0</v>
      </c>
      <c r="E28" s="36" t="s">
        <v>14</v>
      </c>
      <c r="F28" s="36">
        <f>'Inputs Foreign Template'!E30</f>
        <v>0</v>
      </c>
      <c r="G28" s="36" t="s">
        <v>14</v>
      </c>
      <c r="H28" s="36">
        <f>'Inputs Foreign Template'!F30</f>
        <v>0</v>
      </c>
      <c r="I28" s="36" t="s">
        <v>14</v>
      </c>
      <c r="J28" s="36">
        <f>'Inputs Foreign Template'!G30</f>
        <v>0</v>
      </c>
      <c r="K28" s="36" t="s">
        <v>14</v>
      </c>
      <c r="L28" s="36">
        <f>'Inputs Foreign Template'!H30</f>
        <v>0</v>
      </c>
      <c r="M28" s="36" t="s">
        <v>14</v>
      </c>
      <c r="N28" s="36">
        <f>'Inputs Foreign Template'!I30</f>
        <v>0</v>
      </c>
      <c r="O28" s="36" t="s">
        <v>14</v>
      </c>
      <c r="P28" s="36">
        <f>'Inputs Foreign Template'!J30</f>
        <v>0</v>
      </c>
      <c r="Q28" s="36" t="s">
        <v>14</v>
      </c>
      <c r="R28" s="36">
        <f>'Inputs Foreign Template'!K30</f>
        <v>0</v>
      </c>
      <c r="S28" s="36" t="s">
        <v>14</v>
      </c>
      <c r="T28" s="36">
        <f>'Inputs Foreign Template'!L30</f>
        <v>0</v>
      </c>
      <c r="U28" s="36" t="s">
        <v>14</v>
      </c>
      <c r="V28" s="36">
        <f>'Inputs Foreign Template'!M30</f>
        <v>0</v>
      </c>
      <c r="W28" s="36" t="s">
        <v>14</v>
      </c>
      <c r="X28" s="35">
        <f>'Inputs Foreign Template'!N30</f>
        <v>0</v>
      </c>
      <c r="Y28" s="36" t="s">
        <v>14</v>
      </c>
      <c r="Z28" s="215">
        <f>'Inputs Foreign Template'!O30</f>
        <v>0</v>
      </c>
      <c r="AA28" s="36" t="s">
        <v>14</v>
      </c>
      <c r="AB28" s="36">
        <f>SUM(AB29:AB47)</f>
        <v>0</v>
      </c>
      <c r="AC28" s="36" t="s">
        <v>14</v>
      </c>
      <c r="AD28" s="36" t="s">
        <v>14</v>
      </c>
      <c r="AE28" s="36" t="s">
        <v>14</v>
      </c>
    </row>
    <row r="29" spans="1:31" s="4" customFormat="1" x14ac:dyDescent="0.3">
      <c r="A29" s="26">
        <v>40555</v>
      </c>
      <c r="B29" s="22">
        <f>'Inputs Foreign Template'!C31</f>
        <v>0</v>
      </c>
      <c r="C29" s="27">
        <f>'Inputs USD Template'!C28</f>
        <v>0</v>
      </c>
      <c r="D29" s="22">
        <f>'Inputs Foreign Template'!D31</f>
        <v>0</v>
      </c>
      <c r="E29" s="27">
        <f>'Inputs USD Template'!D28</f>
        <v>0</v>
      </c>
      <c r="F29" s="22">
        <f>'Inputs Foreign Template'!E31</f>
        <v>0</v>
      </c>
      <c r="G29" s="27">
        <f>'Inputs USD Template'!E28</f>
        <v>0</v>
      </c>
      <c r="H29" s="22">
        <f>'Inputs Foreign Template'!F31</f>
        <v>0</v>
      </c>
      <c r="I29" s="27">
        <f>'Inputs USD Template'!F28</f>
        <v>0</v>
      </c>
      <c r="J29" s="22">
        <f>'Inputs Foreign Template'!G31</f>
        <v>0</v>
      </c>
      <c r="K29" s="27">
        <f>'Inputs USD Template'!G28</f>
        <v>0</v>
      </c>
      <c r="L29" s="22">
        <f>'Inputs Foreign Template'!H31</f>
        <v>0</v>
      </c>
      <c r="M29" s="27">
        <f>'Inputs USD Template'!H28</f>
        <v>0</v>
      </c>
      <c r="N29" s="22">
        <f>'Inputs Foreign Template'!I31</f>
        <v>0</v>
      </c>
      <c r="O29" s="27">
        <f>'Inputs USD Template'!I28</f>
        <v>0</v>
      </c>
      <c r="P29" s="22">
        <f>'Inputs Foreign Template'!J31</f>
        <v>0</v>
      </c>
      <c r="Q29" s="27">
        <f>'Inputs USD Template'!J28</f>
        <v>0</v>
      </c>
      <c r="R29" s="22">
        <f>'Inputs Foreign Template'!K31</f>
        <v>0</v>
      </c>
      <c r="S29" s="27">
        <f>'Inputs USD Template'!K28</f>
        <v>0</v>
      </c>
      <c r="T29" s="22">
        <f>'Inputs Foreign Template'!L31</f>
        <v>0</v>
      </c>
      <c r="U29" s="27">
        <f>'Inputs USD Template'!L28</f>
        <v>0</v>
      </c>
      <c r="V29" s="22">
        <f>'Inputs Foreign Template'!M31</f>
        <v>0</v>
      </c>
      <c r="W29" s="27">
        <f>'Inputs USD Template'!M28</f>
        <v>0</v>
      </c>
      <c r="X29" s="23">
        <f>'Inputs Foreign Template'!N31</f>
        <v>0</v>
      </c>
      <c r="Y29" s="27">
        <f>'Inputs USD Template'!N28</f>
        <v>0</v>
      </c>
      <c r="Z29" s="23">
        <f>'Inputs Foreign Template'!O31</f>
        <v>0</v>
      </c>
      <c r="AA29" s="27">
        <f>'Inputs USD Template'!O28</f>
        <v>0</v>
      </c>
      <c r="AB29" s="20">
        <f>V29+T29+R29+P29+N29+L29+J29+H29+F29+D29+B29+X29</f>
        <v>0</v>
      </c>
      <c r="AC29" s="27">
        <f>PRODUCT(AB29,AE29)</f>
        <v>0</v>
      </c>
      <c r="AD29" s="27">
        <f>W29+U29+S29+Q29+O29+M29+K29+I29+G29+E29+C29+Y29</f>
        <v>0</v>
      </c>
      <c r="AE29" s="4">
        <f>'Inputs Foreign Template'!R31</f>
        <v>0</v>
      </c>
    </row>
    <row r="30" spans="1:31" s="4" customFormat="1" x14ac:dyDescent="0.3">
      <c r="A30" s="26">
        <v>40556</v>
      </c>
      <c r="B30" s="22">
        <f>'Inputs Foreign Template'!C32</f>
        <v>0</v>
      </c>
      <c r="C30" s="27">
        <f>'Inputs USD Template'!C29</f>
        <v>0</v>
      </c>
      <c r="D30" s="22">
        <f>'Inputs Foreign Template'!D32</f>
        <v>0</v>
      </c>
      <c r="E30" s="27">
        <f>'Inputs USD Template'!D29</f>
        <v>0</v>
      </c>
      <c r="F30" s="22">
        <f>'Inputs Foreign Template'!E32</f>
        <v>0</v>
      </c>
      <c r="G30" s="27">
        <f>'Inputs USD Template'!E29</f>
        <v>0</v>
      </c>
      <c r="H30" s="22">
        <f>'Inputs Foreign Template'!F32</f>
        <v>0</v>
      </c>
      <c r="I30" s="27">
        <f>'Inputs USD Template'!F29</f>
        <v>0</v>
      </c>
      <c r="J30" s="22">
        <f>'Inputs Foreign Template'!G32</f>
        <v>0</v>
      </c>
      <c r="K30" s="27">
        <f>'Inputs USD Template'!G29</f>
        <v>0</v>
      </c>
      <c r="L30" s="22">
        <f>'Inputs Foreign Template'!H32</f>
        <v>0</v>
      </c>
      <c r="M30" s="27">
        <f>'Inputs USD Template'!H29</f>
        <v>0</v>
      </c>
      <c r="N30" s="22">
        <f>'Inputs Foreign Template'!I32</f>
        <v>0</v>
      </c>
      <c r="O30" s="27">
        <f>'Inputs USD Template'!I29</f>
        <v>0</v>
      </c>
      <c r="P30" s="22">
        <f>'Inputs Foreign Template'!J32</f>
        <v>0</v>
      </c>
      <c r="Q30" s="27">
        <f>'Inputs USD Template'!J29</f>
        <v>0</v>
      </c>
      <c r="R30" s="22">
        <f>'Inputs Foreign Template'!K32</f>
        <v>0</v>
      </c>
      <c r="S30" s="27">
        <f>'Inputs USD Template'!K29</f>
        <v>0</v>
      </c>
      <c r="T30" s="22">
        <f>'Inputs Foreign Template'!L32</f>
        <v>0</v>
      </c>
      <c r="U30" s="27">
        <f>'Inputs USD Template'!L29</f>
        <v>0</v>
      </c>
      <c r="V30" s="22">
        <f>'Inputs Foreign Template'!M32</f>
        <v>0</v>
      </c>
      <c r="W30" s="27">
        <f>'Inputs USD Template'!M29</f>
        <v>0</v>
      </c>
      <c r="X30" s="23">
        <f>'Inputs Foreign Template'!N32</f>
        <v>0</v>
      </c>
      <c r="Y30" s="27">
        <f>'Inputs USD Template'!N29</f>
        <v>0</v>
      </c>
      <c r="Z30" s="23">
        <f>'Inputs Foreign Template'!O32</f>
        <v>0</v>
      </c>
      <c r="AA30" s="27">
        <f>'Inputs USD Template'!O29</f>
        <v>0</v>
      </c>
      <c r="AB30" s="20">
        <f t="shared" ref="AB30:AB47" si="6">V30+T30+R30+P30+N30+L30+J30+H30+F30+D30+B30+X30</f>
        <v>0</v>
      </c>
      <c r="AC30" s="27">
        <f t="shared" ref="AC30:AC47" si="7">PRODUCT(AB30,AE30)</f>
        <v>0</v>
      </c>
      <c r="AD30" s="27">
        <f t="shared" ref="AD30:AD47" si="8">W30+U30+S30+Q30+O30+M30+K30+I30+G30+E30+C30+Y30</f>
        <v>0</v>
      </c>
      <c r="AE30" s="4">
        <f>'Inputs Foreign Template'!R32</f>
        <v>0</v>
      </c>
    </row>
    <row r="31" spans="1:31" s="4" customFormat="1" x14ac:dyDescent="0.3">
      <c r="A31" s="26">
        <v>40557</v>
      </c>
      <c r="B31" s="22">
        <f>'Inputs Foreign Template'!C33</f>
        <v>0</v>
      </c>
      <c r="C31" s="27">
        <f>'Inputs USD Template'!C30</f>
        <v>0</v>
      </c>
      <c r="D31" s="22">
        <f>'Inputs Foreign Template'!D33</f>
        <v>0</v>
      </c>
      <c r="E31" s="27">
        <f>'Inputs USD Template'!D30</f>
        <v>0</v>
      </c>
      <c r="F31" s="22">
        <f>'Inputs Foreign Template'!E33</f>
        <v>0</v>
      </c>
      <c r="G31" s="27">
        <f>'Inputs USD Template'!E30</f>
        <v>0</v>
      </c>
      <c r="H31" s="22">
        <f>'Inputs Foreign Template'!F33</f>
        <v>0</v>
      </c>
      <c r="I31" s="27">
        <f>'Inputs USD Template'!F30</f>
        <v>0</v>
      </c>
      <c r="J31" s="22">
        <f>'Inputs Foreign Template'!G33</f>
        <v>0</v>
      </c>
      <c r="K31" s="27">
        <f>'Inputs USD Template'!G30</f>
        <v>0</v>
      </c>
      <c r="L31" s="22">
        <f>'Inputs Foreign Template'!H33</f>
        <v>0</v>
      </c>
      <c r="M31" s="27">
        <f>'Inputs USD Template'!H30</f>
        <v>0</v>
      </c>
      <c r="N31" s="22">
        <f>'Inputs Foreign Template'!I33</f>
        <v>0</v>
      </c>
      <c r="O31" s="27">
        <f>'Inputs USD Template'!I30</f>
        <v>0</v>
      </c>
      <c r="P31" s="22">
        <f>'Inputs Foreign Template'!J33</f>
        <v>0</v>
      </c>
      <c r="Q31" s="27">
        <f>'Inputs USD Template'!J30</f>
        <v>0</v>
      </c>
      <c r="R31" s="22">
        <f>'Inputs Foreign Template'!K33</f>
        <v>0</v>
      </c>
      <c r="S31" s="27">
        <f>'Inputs USD Template'!K30</f>
        <v>0</v>
      </c>
      <c r="T31" s="22">
        <f>'Inputs Foreign Template'!L33</f>
        <v>0</v>
      </c>
      <c r="U31" s="27">
        <f>'Inputs USD Template'!L30</f>
        <v>0</v>
      </c>
      <c r="V31" s="22">
        <f>'Inputs Foreign Template'!M33</f>
        <v>0</v>
      </c>
      <c r="W31" s="27">
        <f>'Inputs USD Template'!M30</f>
        <v>0</v>
      </c>
      <c r="X31" s="23">
        <f>'Inputs Foreign Template'!N33</f>
        <v>0</v>
      </c>
      <c r="Y31" s="27">
        <f>'Inputs USD Template'!N30</f>
        <v>0</v>
      </c>
      <c r="Z31" s="23">
        <f>'Inputs Foreign Template'!O33</f>
        <v>0</v>
      </c>
      <c r="AA31" s="27">
        <f>'Inputs USD Template'!O30</f>
        <v>0</v>
      </c>
      <c r="AB31" s="20">
        <f t="shared" si="6"/>
        <v>0</v>
      </c>
      <c r="AC31" s="27">
        <f t="shared" si="7"/>
        <v>0</v>
      </c>
      <c r="AD31" s="27">
        <f t="shared" si="8"/>
        <v>0</v>
      </c>
      <c r="AE31" s="4">
        <f>'Inputs Foreign Template'!R33</f>
        <v>0</v>
      </c>
    </row>
    <row r="32" spans="1:31" s="4" customFormat="1" x14ac:dyDescent="0.3">
      <c r="A32" s="26">
        <v>40558</v>
      </c>
      <c r="B32" s="22">
        <f>'Inputs Foreign Template'!C34</f>
        <v>0</v>
      </c>
      <c r="C32" s="27">
        <f>'Inputs USD Template'!C31</f>
        <v>0</v>
      </c>
      <c r="D32" s="22">
        <f>'Inputs Foreign Template'!D34</f>
        <v>0</v>
      </c>
      <c r="E32" s="27">
        <f>'Inputs USD Template'!D31</f>
        <v>0</v>
      </c>
      <c r="F32" s="22">
        <f>'Inputs Foreign Template'!E34</f>
        <v>0</v>
      </c>
      <c r="G32" s="27">
        <f>'Inputs USD Template'!E31</f>
        <v>0</v>
      </c>
      <c r="H32" s="22">
        <f>'Inputs Foreign Template'!F34</f>
        <v>0</v>
      </c>
      <c r="I32" s="27">
        <f>'Inputs USD Template'!F31</f>
        <v>0</v>
      </c>
      <c r="J32" s="22">
        <f>'Inputs Foreign Template'!G34</f>
        <v>0</v>
      </c>
      <c r="K32" s="27">
        <f>'Inputs USD Template'!G31</f>
        <v>0</v>
      </c>
      <c r="L32" s="22">
        <f>'Inputs Foreign Template'!H34</f>
        <v>0</v>
      </c>
      <c r="M32" s="27">
        <f>'Inputs USD Template'!H31</f>
        <v>0</v>
      </c>
      <c r="N32" s="22">
        <f>'Inputs Foreign Template'!I34</f>
        <v>0</v>
      </c>
      <c r="O32" s="27">
        <f>'Inputs USD Template'!I31</f>
        <v>0</v>
      </c>
      <c r="P32" s="22">
        <f>'Inputs Foreign Template'!J34</f>
        <v>0</v>
      </c>
      <c r="Q32" s="27">
        <f>'Inputs USD Template'!J31</f>
        <v>0</v>
      </c>
      <c r="R32" s="22">
        <f>'Inputs Foreign Template'!K34</f>
        <v>0</v>
      </c>
      <c r="S32" s="27">
        <f>'Inputs USD Template'!K31</f>
        <v>0</v>
      </c>
      <c r="T32" s="22">
        <f>'Inputs Foreign Template'!L34</f>
        <v>0</v>
      </c>
      <c r="U32" s="27">
        <f>'Inputs USD Template'!L31</f>
        <v>0</v>
      </c>
      <c r="V32" s="22">
        <f>'Inputs Foreign Template'!M34</f>
        <v>0</v>
      </c>
      <c r="W32" s="27">
        <f>'Inputs USD Template'!M31</f>
        <v>0</v>
      </c>
      <c r="X32" s="23">
        <f>'Inputs Foreign Template'!N34</f>
        <v>0</v>
      </c>
      <c r="Y32" s="27">
        <f>'Inputs USD Template'!N31</f>
        <v>0</v>
      </c>
      <c r="Z32" s="23">
        <f>'Inputs Foreign Template'!O34</f>
        <v>0</v>
      </c>
      <c r="AA32" s="27">
        <f>'Inputs USD Template'!O31</f>
        <v>0</v>
      </c>
      <c r="AB32" s="20">
        <f t="shared" si="6"/>
        <v>0</v>
      </c>
      <c r="AC32" s="27">
        <f t="shared" si="7"/>
        <v>0</v>
      </c>
      <c r="AD32" s="27">
        <f t="shared" si="8"/>
        <v>0</v>
      </c>
      <c r="AE32" s="4">
        <f>'Inputs Foreign Template'!R34</f>
        <v>0</v>
      </c>
    </row>
    <row r="33" spans="1:31" s="4" customFormat="1" x14ac:dyDescent="0.3">
      <c r="A33" s="26">
        <v>40559</v>
      </c>
      <c r="B33" s="22">
        <f>'Inputs Foreign Template'!C35</f>
        <v>0</v>
      </c>
      <c r="C33" s="27">
        <f>'Inputs USD Template'!C32</f>
        <v>0</v>
      </c>
      <c r="D33" s="22">
        <f>'Inputs Foreign Template'!D35</f>
        <v>0</v>
      </c>
      <c r="E33" s="27">
        <f>'Inputs USD Template'!D32</f>
        <v>0</v>
      </c>
      <c r="F33" s="22">
        <f>'Inputs Foreign Template'!E35</f>
        <v>0</v>
      </c>
      <c r="G33" s="27">
        <f>'Inputs USD Template'!E32</f>
        <v>0</v>
      </c>
      <c r="H33" s="22">
        <f>'Inputs Foreign Template'!F35</f>
        <v>0</v>
      </c>
      <c r="I33" s="27">
        <f>'Inputs USD Template'!F32</f>
        <v>0</v>
      </c>
      <c r="J33" s="22">
        <f>'Inputs Foreign Template'!G35</f>
        <v>0</v>
      </c>
      <c r="K33" s="27">
        <f>'Inputs USD Template'!G32</f>
        <v>0</v>
      </c>
      <c r="L33" s="22">
        <f>'Inputs Foreign Template'!H35</f>
        <v>0</v>
      </c>
      <c r="M33" s="27">
        <f>'Inputs USD Template'!H32</f>
        <v>0</v>
      </c>
      <c r="N33" s="22">
        <f>'Inputs Foreign Template'!I35</f>
        <v>0</v>
      </c>
      <c r="O33" s="27">
        <f>'Inputs USD Template'!I32</f>
        <v>0</v>
      </c>
      <c r="P33" s="22">
        <f>'Inputs Foreign Template'!J35</f>
        <v>0</v>
      </c>
      <c r="Q33" s="27">
        <f>'Inputs USD Template'!J32</f>
        <v>0</v>
      </c>
      <c r="R33" s="22">
        <f>'Inputs Foreign Template'!K35</f>
        <v>0</v>
      </c>
      <c r="S33" s="27">
        <f>'Inputs USD Template'!K32</f>
        <v>0</v>
      </c>
      <c r="T33" s="22">
        <f>'Inputs Foreign Template'!L35</f>
        <v>0</v>
      </c>
      <c r="U33" s="27">
        <f>'Inputs USD Template'!L32</f>
        <v>0</v>
      </c>
      <c r="V33" s="22">
        <f>'Inputs Foreign Template'!M35</f>
        <v>0</v>
      </c>
      <c r="W33" s="27">
        <f>'Inputs USD Template'!M32</f>
        <v>0</v>
      </c>
      <c r="X33" s="23">
        <f>'Inputs Foreign Template'!N35</f>
        <v>0</v>
      </c>
      <c r="Y33" s="27">
        <f>'Inputs USD Template'!N32</f>
        <v>0</v>
      </c>
      <c r="Z33" s="23">
        <f>'Inputs Foreign Template'!O35</f>
        <v>0</v>
      </c>
      <c r="AA33" s="27">
        <f>'Inputs USD Template'!O32</f>
        <v>0</v>
      </c>
      <c r="AB33" s="20">
        <f t="shared" si="6"/>
        <v>0</v>
      </c>
      <c r="AC33" s="27">
        <f t="shared" si="7"/>
        <v>0</v>
      </c>
      <c r="AD33" s="27">
        <f t="shared" si="8"/>
        <v>0</v>
      </c>
      <c r="AE33" s="4">
        <f>'Inputs Foreign Template'!R35</f>
        <v>0</v>
      </c>
    </row>
    <row r="34" spans="1:31" s="4" customFormat="1" x14ac:dyDescent="0.3">
      <c r="A34" s="26">
        <v>40560</v>
      </c>
      <c r="B34" s="22">
        <f>'Inputs Foreign Template'!C36</f>
        <v>0</v>
      </c>
      <c r="C34" s="27">
        <f>'Inputs USD Template'!C33</f>
        <v>0</v>
      </c>
      <c r="D34" s="22">
        <f>'Inputs Foreign Template'!D36</f>
        <v>0</v>
      </c>
      <c r="E34" s="27">
        <f>'Inputs USD Template'!D33</f>
        <v>0</v>
      </c>
      <c r="F34" s="22">
        <f>'Inputs Foreign Template'!E36</f>
        <v>0</v>
      </c>
      <c r="G34" s="27">
        <f>'Inputs USD Template'!E33</f>
        <v>0</v>
      </c>
      <c r="H34" s="22">
        <f>'Inputs Foreign Template'!F36</f>
        <v>0</v>
      </c>
      <c r="I34" s="27">
        <f>'Inputs USD Template'!F33</f>
        <v>0</v>
      </c>
      <c r="J34" s="22">
        <f>'Inputs Foreign Template'!G36</f>
        <v>0</v>
      </c>
      <c r="K34" s="27">
        <f>'Inputs USD Template'!G33</f>
        <v>0</v>
      </c>
      <c r="L34" s="22">
        <f>'Inputs Foreign Template'!H36</f>
        <v>0</v>
      </c>
      <c r="M34" s="27">
        <f>'Inputs USD Template'!H33</f>
        <v>0</v>
      </c>
      <c r="N34" s="22">
        <f>'Inputs Foreign Template'!I36</f>
        <v>0</v>
      </c>
      <c r="O34" s="27">
        <f>'Inputs USD Template'!I33</f>
        <v>0</v>
      </c>
      <c r="P34" s="22">
        <f>'Inputs Foreign Template'!J36</f>
        <v>0</v>
      </c>
      <c r="Q34" s="27">
        <f>'Inputs USD Template'!J33</f>
        <v>0</v>
      </c>
      <c r="R34" s="22">
        <f>'Inputs Foreign Template'!K36</f>
        <v>0</v>
      </c>
      <c r="S34" s="27">
        <f>'Inputs USD Template'!K33</f>
        <v>0</v>
      </c>
      <c r="T34" s="22">
        <f>'Inputs Foreign Template'!L36</f>
        <v>0</v>
      </c>
      <c r="U34" s="27">
        <f>'Inputs USD Template'!L33</f>
        <v>0</v>
      </c>
      <c r="V34" s="22">
        <f>'Inputs Foreign Template'!M36</f>
        <v>0</v>
      </c>
      <c r="W34" s="27">
        <f>'Inputs USD Template'!M33</f>
        <v>0</v>
      </c>
      <c r="X34" s="23">
        <f>'Inputs Foreign Template'!N36</f>
        <v>0</v>
      </c>
      <c r="Y34" s="27">
        <f>'Inputs USD Template'!N33</f>
        <v>0</v>
      </c>
      <c r="Z34" s="23">
        <f>'Inputs Foreign Template'!O36</f>
        <v>0</v>
      </c>
      <c r="AA34" s="27">
        <f>'Inputs USD Template'!O33</f>
        <v>0</v>
      </c>
      <c r="AB34" s="20">
        <f t="shared" si="6"/>
        <v>0</v>
      </c>
      <c r="AC34" s="27">
        <f t="shared" si="7"/>
        <v>0</v>
      </c>
      <c r="AD34" s="27">
        <f t="shared" si="8"/>
        <v>0</v>
      </c>
      <c r="AE34" s="4">
        <f>'Inputs Foreign Template'!R36</f>
        <v>0</v>
      </c>
    </row>
    <row r="35" spans="1:31" s="4" customFormat="1" x14ac:dyDescent="0.3">
      <c r="A35" s="26">
        <v>40561</v>
      </c>
      <c r="B35" s="22">
        <f>'Inputs Foreign Template'!C37</f>
        <v>0</v>
      </c>
      <c r="C35" s="27">
        <f>'Inputs USD Template'!C34</f>
        <v>0</v>
      </c>
      <c r="D35" s="22">
        <f>'Inputs Foreign Template'!D37</f>
        <v>0</v>
      </c>
      <c r="E35" s="27">
        <f>'Inputs USD Template'!D34</f>
        <v>0</v>
      </c>
      <c r="F35" s="22">
        <f>'Inputs Foreign Template'!E37</f>
        <v>0</v>
      </c>
      <c r="G35" s="27">
        <f>'Inputs USD Template'!E34</f>
        <v>0</v>
      </c>
      <c r="H35" s="22">
        <f>'Inputs Foreign Template'!F37</f>
        <v>0</v>
      </c>
      <c r="I35" s="27">
        <f>'Inputs USD Template'!F34</f>
        <v>0</v>
      </c>
      <c r="J35" s="22">
        <f>'Inputs Foreign Template'!G37</f>
        <v>0</v>
      </c>
      <c r="K35" s="27">
        <f>'Inputs USD Template'!G34</f>
        <v>0</v>
      </c>
      <c r="L35" s="22">
        <f>'Inputs Foreign Template'!H37</f>
        <v>0</v>
      </c>
      <c r="M35" s="27">
        <f>'Inputs USD Template'!H34</f>
        <v>0</v>
      </c>
      <c r="N35" s="22">
        <f>'Inputs Foreign Template'!I37</f>
        <v>0</v>
      </c>
      <c r="O35" s="27">
        <f>'Inputs USD Template'!I34</f>
        <v>0</v>
      </c>
      <c r="P35" s="22">
        <f>'Inputs Foreign Template'!J37</f>
        <v>0</v>
      </c>
      <c r="Q35" s="27">
        <f>'Inputs USD Template'!J34</f>
        <v>0</v>
      </c>
      <c r="R35" s="22">
        <f>'Inputs Foreign Template'!K37</f>
        <v>0</v>
      </c>
      <c r="S35" s="27">
        <f>'Inputs USD Template'!K34</f>
        <v>0</v>
      </c>
      <c r="T35" s="22">
        <f>'Inputs Foreign Template'!L37</f>
        <v>0</v>
      </c>
      <c r="U35" s="27">
        <f>'Inputs USD Template'!L34</f>
        <v>0</v>
      </c>
      <c r="V35" s="22">
        <f>'Inputs Foreign Template'!M37</f>
        <v>0</v>
      </c>
      <c r="W35" s="27">
        <f>'Inputs USD Template'!M34</f>
        <v>0</v>
      </c>
      <c r="X35" s="23">
        <f>'Inputs Foreign Template'!N37</f>
        <v>0</v>
      </c>
      <c r="Y35" s="27">
        <f>'Inputs USD Template'!N34</f>
        <v>0</v>
      </c>
      <c r="Z35" s="23">
        <f>'Inputs Foreign Template'!O37</f>
        <v>0</v>
      </c>
      <c r="AA35" s="27">
        <f>'Inputs USD Template'!O34</f>
        <v>0</v>
      </c>
      <c r="AB35" s="20">
        <f t="shared" si="6"/>
        <v>0</v>
      </c>
      <c r="AC35" s="27">
        <f t="shared" si="7"/>
        <v>0</v>
      </c>
      <c r="AD35" s="27">
        <f t="shared" si="8"/>
        <v>0</v>
      </c>
      <c r="AE35" s="4">
        <f>'Inputs Foreign Template'!R37</f>
        <v>0</v>
      </c>
    </row>
    <row r="36" spans="1:31" s="4" customFormat="1" x14ac:dyDescent="0.3">
      <c r="A36" s="26">
        <v>40562</v>
      </c>
      <c r="B36" s="22">
        <f>'Inputs Foreign Template'!C38</f>
        <v>0</v>
      </c>
      <c r="C36" s="27">
        <f>'Inputs USD Template'!C35</f>
        <v>0</v>
      </c>
      <c r="D36" s="22">
        <f>'Inputs Foreign Template'!D38</f>
        <v>0</v>
      </c>
      <c r="E36" s="27">
        <f>'Inputs USD Template'!D35</f>
        <v>0</v>
      </c>
      <c r="F36" s="22">
        <f>'Inputs Foreign Template'!E38</f>
        <v>0</v>
      </c>
      <c r="G36" s="27">
        <f>'Inputs USD Template'!E35</f>
        <v>0</v>
      </c>
      <c r="H36" s="22">
        <f>'Inputs Foreign Template'!F38</f>
        <v>0</v>
      </c>
      <c r="I36" s="27">
        <f>'Inputs USD Template'!F35</f>
        <v>0</v>
      </c>
      <c r="J36" s="22">
        <f>'Inputs Foreign Template'!G38</f>
        <v>0</v>
      </c>
      <c r="K36" s="27">
        <f>'Inputs USD Template'!G35</f>
        <v>0</v>
      </c>
      <c r="L36" s="22">
        <f>'Inputs Foreign Template'!H38</f>
        <v>0</v>
      </c>
      <c r="M36" s="27">
        <f>'Inputs USD Template'!H35</f>
        <v>0</v>
      </c>
      <c r="N36" s="22">
        <f>'Inputs Foreign Template'!I38</f>
        <v>0</v>
      </c>
      <c r="O36" s="27">
        <f>'Inputs USD Template'!I35</f>
        <v>0</v>
      </c>
      <c r="P36" s="22">
        <f>'Inputs Foreign Template'!J38</f>
        <v>0</v>
      </c>
      <c r="Q36" s="27">
        <f>'Inputs USD Template'!J35</f>
        <v>0</v>
      </c>
      <c r="R36" s="22">
        <f>'Inputs Foreign Template'!K38</f>
        <v>0</v>
      </c>
      <c r="S36" s="27">
        <f>'Inputs USD Template'!K35</f>
        <v>0</v>
      </c>
      <c r="T36" s="22">
        <f>'Inputs Foreign Template'!L38</f>
        <v>0</v>
      </c>
      <c r="U36" s="27">
        <f>'Inputs USD Template'!L35</f>
        <v>0</v>
      </c>
      <c r="V36" s="22">
        <f>'Inputs Foreign Template'!M38</f>
        <v>0</v>
      </c>
      <c r="W36" s="27">
        <f>'Inputs USD Template'!M35</f>
        <v>0</v>
      </c>
      <c r="X36" s="23">
        <f>'Inputs Foreign Template'!N38</f>
        <v>0</v>
      </c>
      <c r="Y36" s="27">
        <f>'Inputs USD Template'!N35</f>
        <v>0</v>
      </c>
      <c r="Z36" s="23">
        <f>'Inputs Foreign Template'!O38</f>
        <v>0</v>
      </c>
      <c r="AA36" s="27">
        <f>'Inputs USD Template'!O35</f>
        <v>0</v>
      </c>
      <c r="AB36" s="20">
        <f t="shared" si="6"/>
        <v>0</v>
      </c>
      <c r="AC36" s="27">
        <f t="shared" si="7"/>
        <v>0</v>
      </c>
      <c r="AD36" s="27">
        <f t="shared" si="8"/>
        <v>0</v>
      </c>
      <c r="AE36" s="4">
        <f>'Inputs Foreign Template'!R38</f>
        <v>0</v>
      </c>
    </row>
    <row r="37" spans="1:31" s="4" customFormat="1" x14ac:dyDescent="0.3">
      <c r="A37" s="26">
        <v>40563</v>
      </c>
      <c r="B37" s="22">
        <f>'Inputs Foreign Template'!C39</f>
        <v>0</v>
      </c>
      <c r="C37" s="27">
        <f>'Inputs USD Template'!C36</f>
        <v>0</v>
      </c>
      <c r="D37" s="22">
        <f>'Inputs Foreign Template'!D39</f>
        <v>0</v>
      </c>
      <c r="E37" s="27">
        <f>'Inputs USD Template'!D36</f>
        <v>0</v>
      </c>
      <c r="F37" s="22">
        <f>'Inputs Foreign Template'!E39</f>
        <v>0</v>
      </c>
      <c r="G37" s="27">
        <f>'Inputs USD Template'!E36</f>
        <v>0</v>
      </c>
      <c r="H37" s="22">
        <f>'Inputs Foreign Template'!F39</f>
        <v>0</v>
      </c>
      <c r="I37" s="27">
        <f>'Inputs USD Template'!F36</f>
        <v>0</v>
      </c>
      <c r="J37" s="22">
        <f>'Inputs Foreign Template'!G39</f>
        <v>0</v>
      </c>
      <c r="K37" s="27">
        <f>'Inputs USD Template'!G36</f>
        <v>0</v>
      </c>
      <c r="L37" s="22">
        <f>'Inputs Foreign Template'!H39</f>
        <v>0</v>
      </c>
      <c r="M37" s="27">
        <f>'Inputs USD Template'!H36</f>
        <v>0</v>
      </c>
      <c r="N37" s="22">
        <f>'Inputs Foreign Template'!I39</f>
        <v>0</v>
      </c>
      <c r="O37" s="27">
        <f>'Inputs USD Template'!I36</f>
        <v>0</v>
      </c>
      <c r="P37" s="22">
        <f>'Inputs Foreign Template'!J39</f>
        <v>0</v>
      </c>
      <c r="Q37" s="27">
        <f>'Inputs USD Template'!J36</f>
        <v>0</v>
      </c>
      <c r="R37" s="22">
        <f>'Inputs Foreign Template'!K39</f>
        <v>0</v>
      </c>
      <c r="S37" s="27">
        <f>'Inputs USD Template'!K36</f>
        <v>0</v>
      </c>
      <c r="T37" s="22">
        <f>'Inputs Foreign Template'!L39</f>
        <v>0</v>
      </c>
      <c r="U37" s="27">
        <f>'Inputs USD Template'!L36</f>
        <v>0</v>
      </c>
      <c r="V37" s="22">
        <f>'Inputs Foreign Template'!M39</f>
        <v>0</v>
      </c>
      <c r="W37" s="27">
        <f>'Inputs USD Template'!M36</f>
        <v>0</v>
      </c>
      <c r="X37" s="23">
        <f>'Inputs Foreign Template'!N39</f>
        <v>0</v>
      </c>
      <c r="Y37" s="27">
        <f>'Inputs USD Template'!N36</f>
        <v>0</v>
      </c>
      <c r="Z37" s="23">
        <f>'Inputs Foreign Template'!O39</f>
        <v>0</v>
      </c>
      <c r="AA37" s="27">
        <f>'Inputs USD Template'!O36</f>
        <v>0</v>
      </c>
      <c r="AB37" s="20">
        <f t="shared" si="6"/>
        <v>0</v>
      </c>
      <c r="AC37" s="27">
        <f t="shared" si="7"/>
        <v>0</v>
      </c>
      <c r="AD37" s="27">
        <f t="shared" si="8"/>
        <v>0</v>
      </c>
      <c r="AE37" s="4">
        <f>'Inputs Foreign Template'!R39</f>
        <v>0</v>
      </c>
    </row>
    <row r="38" spans="1:31" s="4" customFormat="1" x14ac:dyDescent="0.3">
      <c r="A38" s="26">
        <v>40564</v>
      </c>
      <c r="B38" s="22">
        <f>'Inputs Foreign Template'!C40</f>
        <v>0</v>
      </c>
      <c r="C38" s="27">
        <f>'Inputs USD Template'!C37</f>
        <v>0</v>
      </c>
      <c r="D38" s="22">
        <f>'Inputs Foreign Template'!D40</f>
        <v>0</v>
      </c>
      <c r="E38" s="27">
        <f>'Inputs USD Template'!D37</f>
        <v>0</v>
      </c>
      <c r="F38" s="22">
        <f>'Inputs Foreign Template'!E40</f>
        <v>0</v>
      </c>
      <c r="G38" s="27">
        <f>'Inputs USD Template'!E37</f>
        <v>0</v>
      </c>
      <c r="H38" s="22">
        <f>'Inputs Foreign Template'!F40</f>
        <v>0</v>
      </c>
      <c r="I38" s="27">
        <f>'Inputs USD Template'!F37</f>
        <v>0</v>
      </c>
      <c r="J38" s="22">
        <f>'Inputs Foreign Template'!G40</f>
        <v>0</v>
      </c>
      <c r="K38" s="27">
        <f>'Inputs USD Template'!G37</f>
        <v>0</v>
      </c>
      <c r="L38" s="22">
        <f>'Inputs Foreign Template'!H40</f>
        <v>0</v>
      </c>
      <c r="M38" s="27">
        <f>'Inputs USD Template'!H37</f>
        <v>0</v>
      </c>
      <c r="N38" s="22">
        <f>'Inputs Foreign Template'!I40</f>
        <v>0</v>
      </c>
      <c r="O38" s="27">
        <f>'Inputs USD Template'!I37</f>
        <v>0</v>
      </c>
      <c r="P38" s="22">
        <f>'Inputs Foreign Template'!J40</f>
        <v>0</v>
      </c>
      <c r="Q38" s="27">
        <f>'Inputs USD Template'!J37</f>
        <v>0</v>
      </c>
      <c r="R38" s="22">
        <f>'Inputs Foreign Template'!K40</f>
        <v>0</v>
      </c>
      <c r="S38" s="27">
        <f>'Inputs USD Template'!K37</f>
        <v>0</v>
      </c>
      <c r="T38" s="22">
        <f>'Inputs Foreign Template'!L40</f>
        <v>0</v>
      </c>
      <c r="U38" s="27">
        <f>'Inputs USD Template'!L37</f>
        <v>0</v>
      </c>
      <c r="V38" s="22">
        <f>'Inputs Foreign Template'!M40</f>
        <v>0</v>
      </c>
      <c r="W38" s="27">
        <f>'Inputs USD Template'!M37</f>
        <v>0</v>
      </c>
      <c r="X38" s="23">
        <f>'Inputs Foreign Template'!N40</f>
        <v>0</v>
      </c>
      <c r="Y38" s="27">
        <f>'Inputs USD Template'!N37</f>
        <v>0</v>
      </c>
      <c r="Z38" s="23">
        <f>'Inputs Foreign Template'!O40</f>
        <v>0</v>
      </c>
      <c r="AA38" s="27">
        <f>'Inputs USD Template'!O37</f>
        <v>0</v>
      </c>
      <c r="AB38" s="20">
        <f t="shared" si="6"/>
        <v>0</v>
      </c>
      <c r="AC38" s="27">
        <f t="shared" si="7"/>
        <v>0</v>
      </c>
      <c r="AD38" s="27">
        <f t="shared" si="8"/>
        <v>0</v>
      </c>
      <c r="AE38" s="4">
        <f>'Inputs Foreign Template'!R40</f>
        <v>0</v>
      </c>
    </row>
    <row r="39" spans="1:31" s="4" customFormat="1" x14ac:dyDescent="0.3">
      <c r="A39" s="26">
        <v>40565</v>
      </c>
      <c r="B39" s="22">
        <f>'Inputs Foreign Template'!C41</f>
        <v>0</v>
      </c>
      <c r="C39" s="27">
        <f>'Inputs USD Template'!C38</f>
        <v>0</v>
      </c>
      <c r="D39" s="22">
        <f>'Inputs Foreign Template'!D41</f>
        <v>0</v>
      </c>
      <c r="E39" s="27">
        <f>'Inputs USD Template'!D38</f>
        <v>0</v>
      </c>
      <c r="F39" s="22">
        <f>'Inputs Foreign Template'!E41</f>
        <v>0</v>
      </c>
      <c r="G39" s="27">
        <f>'Inputs USD Template'!E38</f>
        <v>0</v>
      </c>
      <c r="H39" s="22">
        <f>'Inputs Foreign Template'!F41</f>
        <v>0</v>
      </c>
      <c r="I39" s="27">
        <f>'Inputs USD Template'!F38</f>
        <v>0</v>
      </c>
      <c r="J39" s="22">
        <f>'Inputs Foreign Template'!G41</f>
        <v>0</v>
      </c>
      <c r="K39" s="27">
        <f>'Inputs USD Template'!G38</f>
        <v>0</v>
      </c>
      <c r="L39" s="22">
        <f>'Inputs Foreign Template'!H41</f>
        <v>0</v>
      </c>
      <c r="M39" s="27">
        <f>'Inputs USD Template'!H38</f>
        <v>0</v>
      </c>
      <c r="N39" s="22">
        <f>'Inputs Foreign Template'!I41</f>
        <v>0</v>
      </c>
      <c r="O39" s="27">
        <f>'Inputs USD Template'!I38</f>
        <v>0</v>
      </c>
      <c r="P39" s="22">
        <f>'Inputs Foreign Template'!J41</f>
        <v>0</v>
      </c>
      <c r="Q39" s="27">
        <f>'Inputs USD Template'!J38</f>
        <v>0</v>
      </c>
      <c r="R39" s="22">
        <f>'Inputs Foreign Template'!K41</f>
        <v>0</v>
      </c>
      <c r="S39" s="27">
        <f>'Inputs USD Template'!K38</f>
        <v>0</v>
      </c>
      <c r="T39" s="22">
        <f>'Inputs Foreign Template'!L41</f>
        <v>0</v>
      </c>
      <c r="U39" s="27">
        <f>'Inputs USD Template'!L38</f>
        <v>0</v>
      </c>
      <c r="V39" s="22">
        <f>'Inputs Foreign Template'!M41</f>
        <v>0</v>
      </c>
      <c r="W39" s="27">
        <f>'Inputs USD Template'!M38</f>
        <v>0</v>
      </c>
      <c r="X39" s="23">
        <f>'Inputs Foreign Template'!N41</f>
        <v>0</v>
      </c>
      <c r="Y39" s="27">
        <f>'Inputs USD Template'!N38</f>
        <v>0</v>
      </c>
      <c r="Z39" s="23">
        <f>'Inputs Foreign Template'!O41</f>
        <v>0</v>
      </c>
      <c r="AA39" s="27">
        <f>'Inputs USD Template'!O38</f>
        <v>0</v>
      </c>
      <c r="AB39" s="20">
        <f t="shared" si="6"/>
        <v>0</v>
      </c>
      <c r="AC39" s="27">
        <f t="shared" si="7"/>
        <v>0</v>
      </c>
      <c r="AD39" s="27">
        <f t="shared" si="8"/>
        <v>0</v>
      </c>
      <c r="AE39" s="4">
        <f>'Inputs Foreign Template'!R41</f>
        <v>0</v>
      </c>
    </row>
    <row r="40" spans="1:31" s="4" customFormat="1" x14ac:dyDescent="0.3">
      <c r="A40" s="26">
        <v>40566</v>
      </c>
      <c r="B40" s="22">
        <f>'Inputs Foreign Template'!C42</f>
        <v>0</v>
      </c>
      <c r="C40" s="27">
        <f>'Inputs USD Template'!C39</f>
        <v>0</v>
      </c>
      <c r="D40" s="22">
        <f>'Inputs Foreign Template'!D42</f>
        <v>0</v>
      </c>
      <c r="E40" s="27">
        <f>'Inputs USD Template'!D39</f>
        <v>0</v>
      </c>
      <c r="F40" s="22">
        <f>'Inputs Foreign Template'!E42</f>
        <v>0</v>
      </c>
      <c r="G40" s="27">
        <f>'Inputs USD Template'!E39</f>
        <v>0</v>
      </c>
      <c r="H40" s="22">
        <f>'Inputs Foreign Template'!F42</f>
        <v>0</v>
      </c>
      <c r="I40" s="27">
        <f>'Inputs USD Template'!F39</f>
        <v>0</v>
      </c>
      <c r="J40" s="22">
        <f>'Inputs Foreign Template'!G42</f>
        <v>0</v>
      </c>
      <c r="K40" s="27">
        <f>'Inputs USD Template'!G39</f>
        <v>0</v>
      </c>
      <c r="L40" s="22">
        <f>'Inputs Foreign Template'!H42</f>
        <v>0</v>
      </c>
      <c r="M40" s="27">
        <f>'Inputs USD Template'!H39</f>
        <v>0</v>
      </c>
      <c r="N40" s="22">
        <f>'Inputs Foreign Template'!I42</f>
        <v>0</v>
      </c>
      <c r="O40" s="27">
        <f>'Inputs USD Template'!I39</f>
        <v>0</v>
      </c>
      <c r="P40" s="22">
        <f>'Inputs Foreign Template'!J42</f>
        <v>0</v>
      </c>
      <c r="Q40" s="27">
        <f>'Inputs USD Template'!J39</f>
        <v>0</v>
      </c>
      <c r="R40" s="22">
        <f>'Inputs Foreign Template'!K42</f>
        <v>0</v>
      </c>
      <c r="S40" s="27">
        <f>'Inputs USD Template'!K39</f>
        <v>0</v>
      </c>
      <c r="T40" s="22">
        <f>'Inputs Foreign Template'!L42</f>
        <v>0</v>
      </c>
      <c r="U40" s="27">
        <f>'Inputs USD Template'!L39</f>
        <v>0</v>
      </c>
      <c r="V40" s="22">
        <f>'Inputs Foreign Template'!M42</f>
        <v>0</v>
      </c>
      <c r="W40" s="27">
        <f>'Inputs USD Template'!M39</f>
        <v>0</v>
      </c>
      <c r="X40" s="23">
        <f>'Inputs Foreign Template'!N42</f>
        <v>0</v>
      </c>
      <c r="Y40" s="27">
        <f>'Inputs USD Template'!N39</f>
        <v>0</v>
      </c>
      <c r="Z40" s="23">
        <f>'Inputs Foreign Template'!O42</f>
        <v>0</v>
      </c>
      <c r="AA40" s="27">
        <f>'Inputs USD Template'!O39</f>
        <v>0</v>
      </c>
      <c r="AB40" s="20">
        <f t="shared" si="6"/>
        <v>0</v>
      </c>
      <c r="AC40" s="27">
        <f t="shared" si="7"/>
        <v>0</v>
      </c>
      <c r="AD40" s="27">
        <f t="shared" si="8"/>
        <v>0</v>
      </c>
      <c r="AE40" s="4">
        <f>'Inputs Foreign Template'!R42</f>
        <v>0</v>
      </c>
    </row>
    <row r="41" spans="1:31" s="4" customFormat="1" x14ac:dyDescent="0.3">
      <c r="A41" s="26">
        <v>40567</v>
      </c>
      <c r="B41" s="22">
        <f>'Inputs Foreign Template'!C43</f>
        <v>0</v>
      </c>
      <c r="C41" s="27">
        <f>'Inputs USD Template'!C40</f>
        <v>0</v>
      </c>
      <c r="D41" s="22">
        <f>'Inputs Foreign Template'!D43</f>
        <v>0</v>
      </c>
      <c r="E41" s="27">
        <f>'Inputs USD Template'!D40</f>
        <v>0</v>
      </c>
      <c r="F41" s="22">
        <f>'Inputs Foreign Template'!E43</f>
        <v>0</v>
      </c>
      <c r="G41" s="27">
        <f>'Inputs USD Template'!E40</f>
        <v>0</v>
      </c>
      <c r="H41" s="22">
        <f>'Inputs Foreign Template'!F43</f>
        <v>0</v>
      </c>
      <c r="I41" s="27">
        <f>'Inputs USD Template'!F40</f>
        <v>0</v>
      </c>
      <c r="J41" s="22">
        <f>'Inputs Foreign Template'!G43</f>
        <v>0</v>
      </c>
      <c r="K41" s="27">
        <f>'Inputs USD Template'!G40</f>
        <v>0</v>
      </c>
      <c r="L41" s="22">
        <f>'Inputs Foreign Template'!H43</f>
        <v>0</v>
      </c>
      <c r="M41" s="27">
        <f>'Inputs USD Template'!H40</f>
        <v>0</v>
      </c>
      <c r="N41" s="22">
        <f>'Inputs Foreign Template'!I43</f>
        <v>0</v>
      </c>
      <c r="O41" s="27">
        <f>'Inputs USD Template'!I40</f>
        <v>0</v>
      </c>
      <c r="P41" s="22">
        <f>'Inputs Foreign Template'!J43</f>
        <v>0</v>
      </c>
      <c r="Q41" s="27">
        <f>'Inputs USD Template'!J40</f>
        <v>0</v>
      </c>
      <c r="R41" s="22">
        <f>'Inputs Foreign Template'!K43</f>
        <v>0</v>
      </c>
      <c r="S41" s="27">
        <f>'Inputs USD Template'!K40</f>
        <v>0</v>
      </c>
      <c r="T41" s="22">
        <f>'Inputs Foreign Template'!L43</f>
        <v>0</v>
      </c>
      <c r="U41" s="27">
        <f>'Inputs USD Template'!L40</f>
        <v>0</v>
      </c>
      <c r="V41" s="22">
        <f>'Inputs Foreign Template'!M43</f>
        <v>0</v>
      </c>
      <c r="W41" s="27">
        <f>'Inputs USD Template'!M40</f>
        <v>0</v>
      </c>
      <c r="X41" s="23">
        <f>'Inputs Foreign Template'!N43</f>
        <v>0</v>
      </c>
      <c r="Y41" s="27">
        <f>'Inputs USD Template'!N40</f>
        <v>0</v>
      </c>
      <c r="Z41" s="23">
        <f>'Inputs Foreign Template'!O43</f>
        <v>0</v>
      </c>
      <c r="AA41" s="27">
        <f>'Inputs USD Template'!O40</f>
        <v>0</v>
      </c>
      <c r="AB41" s="20">
        <f t="shared" si="6"/>
        <v>0</v>
      </c>
      <c r="AC41" s="27">
        <f t="shared" si="7"/>
        <v>0</v>
      </c>
      <c r="AD41" s="27">
        <f t="shared" si="8"/>
        <v>0</v>
      </c>
      <c r="AE41" s="4">
        <f>'Inputs Foreign Template'!R43</f>
        <v>0</v>
      </c>
    </row>
    <row r="42" spans="1:31" s="4" customFormat="1" x14ac:dyDescent="0.3">
      <c r="A42" s="26">
        <v>40568</v>
      </c>
      <c r="B42" s="22">
        <f>'Inputs Foreign Template'!C44</f>
        <v>0</v>
      </c>
      <c r="C42" s="27">
        <f>'Inputs USD Template'!C41</f>
        <v>0</v>
      </c>
      <c r="D42" s="22">
        <f>'Inputs Foreign Template'!D44</f>
        <v>0</v>
      </c>
      <c r="E42" s="27">
        <f>'Inputs USD Template'!D41</f>
        <v>0</v>
      </c>
      <c r="F42" s="22">
        <f>'Inputs Foreign Template'!E44</f>
        <v>0</v>
      </c>
      <c r="G42" s="27">
        <f>'Inputs USD Template'!E41</f>
        <v>0</v>
      </c>
      <c r="H42" s="22">
        <f>'Inputs Foreign Template'!F44</f>
        <v>0</v>
      </c>
      <c r="I42" s="27">
        <f>'Inputs USD Template'!F41</f>
        <v>0</v>
      </c>
      <c r="J42" s="22">
        <f>'Inputs Foreign Template'!G44</f>
        <v>0</v>
      </c>
      <c r="K42" s="27">
        <f>'Inputs USD Template'!G41</f>
        <v>0</v>
      </c>
      <c r="L42" s="22">
        <f>'Inputs Foreign Template'!H44</f>
        <v>0</v>
      </c>
      <c r="M42" s="27">
        <f>'Inputs USD Template'!H41</f>
        <v>0</v>
      </c>
      <c r="N42" s="22">
        <f>'Inputs Foreign Template'!I44</f>
        <v>0</v>
      </c>
      <c r="O42" s="27">
        <f>'Inputs USD Template'!I41</f>
        <v>0</v>
      </c>
      <c r="P42" s="22">
        <f>'Inputs Foreign Template'!J44</f>
        <v>0</v>
      </c>
      <c r="Q42" s="27">
        <f>'Inputs USD Template'!J41</f>
        <v>0</v>
      </c>
      <c r="R42" s="22">
        <f>'Inputs Foreign Template'!K44</f>
        <v>0</v>
      </c>
      <c r="S42" s="27">
        <f>'Inputs USD Template'!K41</f>
        <v>0</v>
      </c>
      <c r="T42" s="22">
        <f>'Inputs Foreign Template'!L44</f>
        <v>0</v>
      </c>
      <c r="U42" s="27">
        <f>'Inputs USD Template'!L41</f>
        <v>0</v>
      </c>
      <c r="V42" s="22">
        <f>'Inputs Foreign Template'!M44</f>
        <v>0</v>
      </c>
      <c r="W42" s="27">
        <f>'Inputs USD Template'!M41</f>
        <v>0</v>
      </c>
      <c r="X42" s="23">
        <f>'Inputs Foreign Template'!N44</f>
        <v>0</v>
      </c>
      <c r="Y42" s="27">
        <f>'Inputs USD Template'!N41</f>
        <v>0</v>
      </c>
      <c r="Z42" s="23">
        <f>'Inputs Foreign Template'!O44</f>
        <v>0</v>
      </c>
      <c r="AA42" s="27">
        <f>'Inputs USD Template'!O41</f>
        <v>0</v>
      </c>
      <c r="AB42" s="20">
        <f t="shared" si="6"/>
        <v>0</v>
      </c>
      <c r="AC42" s="27">
        <f t="shared" si="7"/>
        <v>0</v>
      </c>
      <c r="AD42" s="27">
        <f t="shared" si="8"/>
        <v>0</v>
      </c>
      <c r="AE42" s="4">
        <f>'Inputs Foreign Template'!R44</f>
        <v>0</v>
      </c>
    </row>
    <row r="43" spans="1:31" s="4" customFormat="1" x14ac:dyDescent="0.3">
      <c r="A43" s="26">
        <v>40569</v>
      </c>
      <c r="B43" s="22">
        <f>'Inputs Foreign Template'!C45</f>
        <v>0</v>
      </c>
      <c r="C43" s="27">
        <f>'Inputs USD Template'!C42</f>
        <v>0</v>
      </c>
      <c r="D43" s="22">
        <f>'Inputs Foreign Template'!D45</f>
        <v>0</v>
      </c>
      <c r="E43" s="27">
        <f>'Inputs USD Template'!D42</f>
        <v>0</v>
      </c>
      <c r="F43" s="22">
        <f>'Inputs Foreign Template'!E45</f>
        <v>0</v>
      </c>
      <c r="G43" s="27">
        <f>'Inputs USD Template'!E42</f>
        <v>0</v>
      </c>
      <c r="H43" s="22">
        <f>'Inputs Foreign Template'!F45</f>
        <v>0</v>
      </c>
      <c r="I43" s="27">
        <f>'Inputs USD Template'!F42</f>
        <v>0</v>
      </c>
      <c r="J43" s="22">
        <f>'Inputs Foreign Template'!G45</f>
        <v>0</v>
      </c>
      <c r="K43" s="27">
        <f>'Inputs USD Template'!G42</f>
        <v>0</v>
      </c>
      <c r="L43" s="22">
        <f>'Inputs Foreign Template'!H45</f>
        <v>0</v>
      </c>
      <c r="M43" s="27">
        <f>'Inputs USD Template'!H42</f>
        <v>0</v>
      </c>
      <c r="N43" s="22">
        <f>'Inputs Foreign Template'!I45</f>
        <v>0</v>
      </c>
      <c r="O43" s="27">
        <f>'Inputs USD Template'!I42</f>
        <v>0</v>
      </c>
      <c r="P43" s="22">
        <f>'Inputs Foreign Template'!J45</f>
        <v>0</v>
      </c>
      <c r="Q43" s="27">
        <f>'Inputs USD Template'!J42</f>
        <v>0</v>
      </c>
      <c r="R43" s="22">
        <f>'Inputs Foreign Template'!K45</f>
        <v>0</v>
      </c>
      <c r="S43" s="27">
        <f>'Inputs USD Template'!K42</f>
        <v>0</v>
      </c>
      <c r="T43" s="22">
        <f>'Inputs Foreign Template'!L45</f>
        <v>0</v>
      </c>
      <c r="U43" s="27">
        <f>'Inputs USD Template'!L42</f>
        <v>0</v>
      </c>
      <c r="V43" s="22">
        <f>'Inputs Foreign Template'!M45</f>
        <v>0</v>
      </c>
      <c r="W43" s="27">
        <f>'Inputs USD Template'!M42</f>
        <v>0</v>
      </c>
      <c r="X43" s="23">
        <f>'Inputs Foreign Template'!N45</f>
        <v>0</v>
      </c>
      <c r="Y43" s="27">
        <f>'Inputs USD Template'!N42</f>
        <v>0</v>
      </c>
      <c r="Z43" s="23">
        <f>'Inputs Foreign Template'!O45</f>
        <v>0</v>
      </c>
      <c r="AA43" s="27">
        <f>'Inputs USD Template'!O42</f>
        <v>0</v>
      </c>
      <c r="AB43" s="20">
        <f t="shared" si="6"/>
        <v>0</v>
      </c>
      <c r="AC43" s="27">
        <f t="shared" si="7"/>
        <v>0</v>
      </c>
      <c r="AD43" s="27">
        <f t="shared" si="8"/>
        <v>0</v>
      </c>
      <c r="AE43" s="4">
        <f>'Inputs Foreign Template'!R45</f>
        <v>0</v>
      </c>
    </row>
    <row r="44" spans="1:31" s="4" customFormat="1" x14ac:dyDescent="0.3">
      <c r="A44" s="26">
        <v>40570</v>
      </c>
      <c r="B44" s="22">
        <f>'Inputs Foreign Template'!C46</f>
        <v>0</v>
      </c>
      <c r="C44" s="27">
        <f>'Inputs USD Template'!C43</f>
        <v>0</v>
      </c>
      <c r="D44" s="22">
        <f>'Inputs Foreign Template'!D46</f>
        <v>0</v>
      </c>
      <c r="E44" s="27">
        <f>'Inputs USD Template'!D43</f>
        <v>0</v>
      </c>
      <c r="F44" s="22">
        <f>'Inputs Foreign Template'!E46</f>
        <v>0</v>
      </c>
      <c r="G44" s="27">
        <f>'Inputs USD Template'!E43</f>
        <v>0</v>
      </c>
      <c r="H44" s="22">
        <f>'Inputs Foreign Template'!F46</f>
        <v>0</v>
      </c>
      <c r="I44" s="27">
        <f>'Inputs USD Template'!F43</f>
        <v>0</v>
      </c>
      <c r="J44" s="22">
        <f>'Inputs Foreign Template'!G46</f>
        <v>0</v>
      </c>
      <c r="K44" s="27">
        <f>'Inputs USD Template'!G43</f>
        <v>0</v>
      </c>
      <c r="L44" s="22">
        <f>'Inputs Foreign Template'!H46</f>
        <v>0</v>
      </c>
      <c r="M44" s="27">
        <f>'Inputs USD Template'!H43</f>
        <v>0</v>
      </c>
      <c r="N44" s="22">
        <f>'Inputs Foreign Template'!I46</f>
        <v>0</v>
      </c>
      <c r="O44" s="27">
        <f>'Inputs USD Template'!I43</f>
        <v>0</v>
      </c>
      <c r="P44" s="22">
        <f>'Inputs Foreign Template'!J46</f>
        <v>0</v>
      </c>
      <c r="Q44" s="27">
        <f>'Inputs USD Template'!J43</f>
        <v>0</v>
      </c>
      <c r="R44" s="22">
        <f>'Inputs Foreign Template'!K46</f>
        <v>0</v>
      </c>
      <c r="S44" s="27">
        <f>'Inputs USD Template'!K43</f>
        <v>0</v>
      </c>
      <c r="T44" s="22">
        <f>'Inputs Foreign Template'!L46</f>
        <v>0</v>
      </c>
      <c r="U44" s="27">
        <f>'Inputs USD Template'!L43</f>
        <v>0</v>
      </c>
      <c r="V44" s="22">
        <f>'Inputs Foreign Template'!M46</f>
        <v>0</v>
      </c>
      <c r="W44" s="27">
        <f>'Inputs USD Template'!M43</f>
        <v>0</v>
      </c>
      <c r="X44" s="23">
        <f>'Inputs Foreign Template'!N46</f>
        <v>0</v>
      </c>
      <c r="Y44" s="27">
        <f>'Inputs USD Template'!N43</f>
        <v>0</v>
      </c>
      <c r="Z44" s="23">
        <f>'Inputs Foreign Template'!O46</f>
        <v>0</v>
      </c>
      <c r="AA44" s="27">
        <f>'Inputs USD Template'!O43</f>
        <v>0</v>
      </c>
      <c r="AB44" s="20">
        <f t="shared" si="6"/>
        <v>0</v>
      </c>
      <c r="AC44" s="27">
        <f t="shared" si="7"/>
        <v>0</v>
      </c>
      <c r="AD44" s="27">
        <f t="shared" si="8"/>
        <v>0</v>
      </c>
      <c r="AE44" s="4">
        <f>'Inputs Foreign Template'!R46</f>
        <v>0</v>
      </c>
    </row>
    <row r="45" spans="1:31" s="4" customFormat="1" x14ac:dyDescent="0.3">
      <c r="A45" s="26">
        <v>40571</v>
      </c>
      <c r="B45" s="22">
        <f>'Inputs Foreign Template'!C47</f>
        <v>0</v>
      </c>
      <c r="C45" s="27">
        <f>'Inputs USD Template'!C44</f>
        <v>0</v>
      </c>
      <c r="D45" s="22">
        <f>'Inputs Foreign Template'!D47</f>
        <v>0</v>
      </c>
      <c r="E45" s="27">
        <f>'Inputs USD Template'!D44</f>
        <v>0</v>
      </c>
      <c r="F45" s="22">
        <f>'Inputs Foreign Template'!E47</f>
        <v>0</v>
      </c>
      <c r="G45" s="27">
        <f>'Inputs USD Template'!E44</f>
        <v>0</v>
      </c>
      <c r="H45" s="22">
        <f>'Inputs Foreign Template'!F47</f>
        <v>0</v>
      </c>
      <c r="I45" s="27">
        <f>'Inputs USD Template'!F44</f>
        <v>0</v>
      </c>
      <c r="J45" s="22">
        <f>'Inputs Foreign Template'!G47</f>
        <v>0</v>
      </c>
      <c r="K45" s="27">
        <f>'Inputs USD Template'!G44</f>
        <v>0</v>
      </c>
      <c r="L45" s="22">
        <f>'Inputs Foreign Template'!H47</f>
        <v>0</v>
      </c>
      <c r="M45" s="27">
        <f>'Inputs USD Template'!H44</f>
        <v>0</v>
      </c>
      <c r="N45" s="22">
        <f>'Inputs Foreign Template'!I47</f>
        <v>0</v>
      </c>
      <c r="O45" s="27">
        <f>'Inputs USD Template'!I44</f>
        <v>0</v>
      </c>
      <c r="P45" s="22">
        <f>'Inputs Foreign Template'!J47</f>
        <v>0</v>
      </c>
      <c r="Q45" s="27">
        <f>'Inputs USD Template'!J44</f>
        <v>0</v>
      </c>
      <c r="R45" s="22">
        <f>'Inputs Foreign Template'!K47</f>
        <v>0</v>
      </c>
      <c r="S45" s="27">
        <f>'Inputs USD Template'!K44</f>
        <v>0</v>
      </c>
      <c r="T45" s="22">
        <f>'Inputs Foreign Template'!L47</f>
        <v>0</v>
      </c>
      <c r="U45" s="27">
        <f>'Inputs USD Template'!L44</f>
        <v>0</v>
      </c>
      <c r="V45" s="22">
        <f>'Inputs Foreign Template'!M47</f>
        <v>0</v>
      </c>
      <c r="W45" s="27">
        <f>'Inputs USD Template'!M44</f>
        <v>0</v>
      </c>
      <c r="X45" s="23">
        <f>'Inputs Foreign Template'!N47</f>
        <v>0</v>
      </c>
      <c r="Y45" s="27">
        <f>'Inputs USD Template'!N44</f>
        <v>0</v>
      </c>
      <c r="Z45" s="23">
        <f>'Inputs Foreign Template'!O47</f>
        <v>0</v>
      </c>
      <c r="AA45" s="27">
        <f>'Inputs USD Template'!O44</f>
        <v>0</v>
      </c>
      <c r="AB45" s="20">
        <f t="shared" si="6"/>
        <v>0</v>
      </c>
      <c r="AC45" s="27">
        <f t="shared" si="7"/>
        <v>0</v>
      </c>
      <c r="AD45" s="27">
        <f t="shared" si="8"/>
        <v>0</v>
      </c>
      <c r="AE45" s="4">
        <f>'Inputs Foreign Template'!R47</f>
        <v>0</v>
      </c>
    </row>
    <row r="46" spans="1:31" s="4" customFormat="1" x14ac:dyDescent="0.3">
      <c r="A46" s="26">
        <v>40572</v>
      </c>
      <c r="B46" s="22">
        <f>'Inputs Foreign Template'!C48</f>
        <v>0</v>
      </c>
      <c r="C46" s="27">
        <f>'Inputs USD Template'!C45</f>
        <v>0</v>
      </c>
      <c r="D46" s="22">
        <f>'Inputs Foreign Template'!D48</f>
        <v>0</v>
      </c>
      <c r="E46" s="27">
        <f>'Inputs USD Template'!D45</f>
        <v>0</v>
      </c>
      <c r="F46" s="22">
        <f>'Inputs Foreign Template'!E48</f>
        <v>0</v>
      </c>
      <c r="G46" s="27">
        <f>'Inputs USD Template'!E45</f>
        <v>0</v>
      </c>
      <c r="H46" s="22">
        <f>'Inputs Foreign Template'!F48</f>
        <v>0</v>
      </c>
      <c r="I46" s="27">
        <f>'Inputs USD Template'!F45</f>
        <v>0</v>
      </c>
      <c r="J46" s="22">
        <f>'Inputs Foreign Template'!G48</f>
        <v>0</v>
      </c>
      <c r="K46" s="27">
        <f>'Inputs USD Template'!G45</f>
        <v>0</v>
      </c>
      <c r="L46" s="22">
        <f>'Inputs Foreign Template'!H48</f>
        <v>0</v>
      </c>
      <c r="M46" s="27">
        <f>'Inputs USD Template'!H45</f>
        <v>0</v>
      </c>
      <c r="N46" s="22">
        <f>'Inputs Foreign Template'!I48</f>
        <v>0</v>
      </c>
      <c r="O46" s="27">
        <f>'Inputs USD Template'!I45</f>
        <v>0</v>
      </c>
      <c r="P46" s="22">
        <f>'Inputs Foreign Template'!J48</f>
        <v>0</v>
      </c>
      <c r="Q46" s="27">
        <f>'Inputs USD Template'!J45</f>
        <v>0</v>
      </c>
      <c r="R46" s="22">
        <f>'Inputs Foreign Template'!K48</f>
        <v>0</v>
      </c>
      <c r="S46" s="27">
        <f>'Inputs USD Template'!K45</f>
        <v>0</v>
      </c>
      <c r="T46" s="22">
        <f>'Inputs Foreign Template'!L48</f>
        <v>0</v>
      </c>
      <c r="U46" s="27">
        <f>'Inputs USD Template'!L45</f>
        <v>0</v>
      </c>
      <c r="V46" s="22">
        <f>'Inputs Foreign Template'!M48</f>
        <v>0</v>
      </c>
      <c r="W46" s="27">
        <f>'Inputs USD Template'!M45</f>
        <v>0</v>
      </c>
      <c r="X46" s="23">
        <f>'Inputs Foreign Template'!N48</f>
        <v>0</v>
      </c>
      <c r="Y46" s="27">
        <f>'Inputs USD Template'!N45</f>
        <v>0</v>
      </c>
      <c r="Z46" s="23">
        <f>'Inputs Foreign Template'!O48</f>
        <v>0</v>
      </c>
      <c r="AA46" s="27">
        <f>'Inputs USD Template'!O45</f>
        <v>0</v>
      </c>
      <c r="AB46" s="20">
        <f t="shared" si="6"/>
        <v>0</v>
      </c>
      <c r="AC46" s="27">
        <f t="shared" si="7"/>
        <v>0</v>
      </c>
      <c r="AD46" s="27">
        <f t="shared" si="8"/>
        <v>0</v>
      </c>
      <c r="AE46" s="4">
        <f>'Inputs Foreign Template'!R48</f>
        <v>0</v>
      </c>
    </row>
    <row r="47" spans="1:31" s="4" customFormat="1" x14ac:dyDescent="0.3">
      <c r="A47" s="26">
        <v>40573</v>
      </c>
      <c r="B47" s="22">
        <f>'Inputs Foreign Template'!C49</f>
        <v>0</v>
      </c>
      <c r="C47" s="27">
        <f>'Inputs USD Template'!C46</f>
        <v>0</v>
      </c>
      <c r="D47" s="22">
        <f>'Inputs Foreign Template'!D49</f>
        <v>0</v>
      </c>
      <c r="E47" s="27">
        <f>'Inputs USD Template'!D46</f>
        <v>0</v>
      </c>
      <c r="F47" s="22">
        <f>'Inputs Foreign Template'!E49</f>
        <v>0</v>
      </c>
      <c r="G47" s="27">
        <f>'Inputs USD Template'!E46</f>
        <v>0</v>
      </c>
      <c r="H47" s="22">
        <f>'Inputs Foreign Template'!F49</f>
        <v>0</v>
      </c>
      <c r="I47" s="27">
        <f>'Inputs USD Template'!F46</f>
        <v>0</v>
      </c>
      <c r="J47" s="22">
        <f>'Inputs Foreign Template'!G49</f>
        <v>0</v>
      </c>
      <c r="K47" s="27">
        <f>'Inputs USD Template'!G46</f>
        <v>0</v>
      </c>
      <c r="L47" s="22">
        <f>'Inputs Foreign Template'!H49</f>
        <v>0</v>
      </c>
      <c r="M47" s="27">
        <f>'Inputs USD Template'!H46</f>
        <v>0</v>
      </c>
      <c r="N47" s="22">
        <f>'Inputs Foreign Template'!I49</f>
        <v>0</v>
      </c>
      <c r="O47" s="27">
        <f>'Inputs USD Template'!I46</f>
        <v>0</v>
      </c>
      <c r="P47" s="22">
        <f>'Inputs Foreign Template'!J49</f>
        <v>0</v>
      </c>
      <c r="Q47" s="27">
        <f>'Inputs USD Template'!J46</f>
        <v>0</v>
      </c>
      <c r="R47" s="22">
        <f>'Inputs Foreign Template'!K49</f>
        <v>0</v>
      </c>
      <c r="S47" s="27">
        <f>'Inputs USD Template'!K46</f>
        <v>0</v>
      </c>
      <c r="T47" s="22">
        <f>'Inputs Foreign Template'!L49</f>
        <v>0</v>
      </c>
      <c r="U47" s="27">
        <f>'Inputs USD Template'!L46</f>
        <v>0</v>
      </c>
      <c r="V47" s="22">
        <f>'Inputs Foreign Template'!M49</f>
        <v>0</v>
      </c>
      <c r="W47" s="27">
        <f>'Inputs USD Template'!M46</f>
        <v>0</v>
      </c>
      <c r="X47" s="23">
        <f>'Inputs Foreign Template'!N49</f>
        <v>0</v>
      </c>
      <c r="Y47" s="27">
        <f>'Inputs USD Template'!N46</f>
        <v>0</v>
      </c>
      <c r="Z47" s="23">
        <f>'Inputs Foreign Template'!O49</f>
        <v>0</v>
      </c>
      <c r="AA47" s="27">
        <f>'Inputs USD Template'!O46</f>
        <v>0</v>
      </c>
      <c r="AB47" s="20">
        <f t="shared" si="6"/>
        <v>0</v>
      </c>
      <c r="AC47" s="27">
        <f t="shared" si="7"/>
        <v>0</v>
      </c>
      <c r="AD47" s="27">
        <f t="shared" si="8"/>
        <v>0</v>
      </c>
      <c r="AE47" s="4">
        <f>'Inputs Foreign Template'!R49</f>
        <v>0</v>
      </c>
    </row>
    <row r="48" spans="1:31" s="6" customFormat="1" x14ac:dyDescent="0.3">
      <c r="A48" s="31" t="s">
        <v>3</v>
      </c>
      <c r="B48" s="43">
        <v>7300</v>
      </c>
      <c r="C48" s="44">
        <f>B27+C27</f>
        <v>0</v>
      </c>
      <c r="D48" s="43">
        <v>7301</v>
      </c>
      <c r="E48" s="44">
        <f>D27+E27</f>
        <v>0</v>
      </c>
      <c r="F48" s="43">
        <v>7302</v>
      </c>
      <c r="G48" s="44">
        <f>F27+G27</f>
        <v>0</v>
      </c>
      <c r="H48" s="43">
        <v>7303</v>
      </c>
      <c r="I48" s="44">
        <f>H27+I27</f>
        <v>0</v>
      </c>
      <c r="J48" s="43">
        <v>7305</v>
      </c>
      <c r="K48" s="44">
        <f>J27+K27</f>
        <v>0</v>
      </c>
      <c r="L48" s="43">
        <v>7306</v>
      </c>
      <c r="M48" s="44">
        <f>L27+M27</f>
        <v>0</v>
      </c>
      <c r="N48" s="43">
        <v>7307</v>
      </c>
      <c r="O48" s="44">
        <f>N27+O27</f>
        <v>0</v>
      </c>
      <c r="P48" s="43">
        <v>7309</v>
      </c>
      <c r="Q48" s="44">
        <f>P27+Q27</f>
        <v>0</v>
      </c>
      <c r="R48" s="43">
        <v>7310</v>
      </c>
      <c r="S48" s="44">
        <f>R27+S27</f>
        <v>0</v>
      </c>
      <c r="T48" s="43">
        <v>7311</v>
      </c>
      <c r="U48" s="44">
        <f>T27+U27</f>
        <v>0</v>
      </c>
      <c r="V48" s="43">
        <v>7325</v>
      </c>
      <c r="W48" s="44">
        <f>V27+W27</f>
        <v>0</v>
      </c>
      <c r="X48" s="44" t="s">
        <v>58</v>
      </c>
      <c r="Y48" s="44">
        <f>X27+Y27</f>
        <v>0</v>
      </c>
      <c r="Z48" s="44" t="s">
        <v>113</v>
      </c>
      <c r="AA48" s="44">
        <f>Z27+AA27</f>
        <v>0</v>
      </c>
      <c r="AB48" s="38">
        <f>SUM(AB29:AB47)</f>
        <v>0</v>
      </c>
      <c r="AC48" s="33">
        <f>SUM(AC29:AC47)</f>
        <v>0</v>
      </c>
      <c r="AD48" s="32">
        <f>SUM(AD29:AD47)</f>
        <v>0</v>
      </c>
    </row>
    <row r="49" spans="1:27" s="25" customFormat="1" x14ac:dyDescent="0.3">
      <c r="A49" s="30" t="s">
        <v>3</v>
      </c>
      <c r="B49" s="30">
        <f>AC48+AD48</f>
        <v>0</v>
      </c>
      <c r="C49" s="35">
        <f>C24+C48</f>
        <v>0</v>
      </c>
      <c r="E49" s="35">
        <f>E24+E48</f>
        <v>0</v>
      </c>
      <c r="G49" s="35">
        <f>G24+G48</f>
        <v>0</v>
      </c>
      <c r="I49" s="35">
        <f>I24+I48</f>
        <v>0</v>
      </c>
      <c r="K49" s="35">
        <f>K24+K48</f>
        <v>0</v>
      </c>
      <c r="M49" s="35">
        <f>M24+M48</f>
        <v>0</v>
      </c>
      <c r="O49" s="35">
        <f>O24+O48</f>
        <v>0</v>
      </c>
      <c r="Q49" s="35">
        <f>Q24+Q48</f>
        <v>0</v>
      </c>
      <c r="S49" s="35">
        <f>S24+S48</f>
        <v>0</v>
      </c>
      <c r="U49" s="35">
        <f>U24+U48</f>
        <v>0</v>
      </c>
      <c r="W49" s="35">
        <f>W24+W48</f>
        <v>0</v>
      </c>
      <c r="Y49" s="35">
        <f>Y24+Y48</f>
        <v>0</v>
      </c>
      <c r="AA49" s="35">
        <f>AA24+AA48</f>
        <v>0</v>
      </c>
    </row>
    <row r="50" spans="1:27" s="6" customFormat="1" x14ac:dyDescent="0.3">
      <c r="Z50" s="4" t="s">
        <v>119</v>
      </c>
      <c r="AA50" s="16">
        <f>Y48-AA48</f>
        <v>0</v>
      </c>
    </row>
    <row r="51" spans="1:27" s="6" customFormat="1" x14ac:dyDescent="0.3"/>
    <row r="52" spans="1:27" s="6" customFormat="1" x14ac:dyDescent="0.3"/>
    <row r="53" spans="1:27" s="6" customFormat="1" x14ac:dyDescent="0.3">
      <c r="A53" s="17"/>
    </row>
    <row r="54" spans="1:27" s="6" customFormat="1" x14ac:dyDescent="0.3">
      <c r="A54" s="29" t="s">
        <v>16</v>
      </c>
      <c r="B54" s="32">
        <f>B25+B49</f>
        <v>0</v>
      </c>
      <c r="C54" s="39"/>
    </row>
    <row r="55" spans="1:27" s="6" customFormat="1" x14ac:dyDescent="0.3"/>
    <row r="56" spans="1:27" s="6" customFormat="1" x14ac:dyDescent="0.3"/>
  </sheetData>
  <sheetProtection sheet="1" objects="1" scenarios="1" formatColumns="0" selectLockedCells="1" selectUnlockedCells="1"/>
  <conditionalFormatting sqref="E3">
    <cfRule type="cellIs" dxfId="0" priority="1" operator="lessThan">
      <formula>0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>
      <selection activeCell="F33" sqref="F33"/>
    </sheetView>
  </sheetViews>
  <sheetFormatPr defaultColWidth="8.77734375" defaultRowHeight="14.4" x14ac:dyDescent="0.3"/>
  <cols>
    <col min="1" max="16384" width="8.77734375" style="6"/>
  </cols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FLPA Proposed Budget</vt:lpstr>
      <vt:lpstr>FLPA Expense Log</vt:lpstr>
      <vt:lpstr>Macro</vt:lpstr>
      <vt:lpstr>Inputs Foreign Template</vt:lpstr>
      <vt:lpstr>Inputs USD Template</vt:lpstr>
      <vt:lpstr>&lt;&lt;DO NOT TOUCH</vt:lpstr>
      <vt:lpstr>Hub</vt:lpstr>
      <vt:lpstr>DO NOT TOUCH&gt;&gt;</vt:lpstr>
      <vt:lpstr>Activity_Entrance_Fees</vt:lpstr>
      <vt:lpstr>Expenses</vt:lpstr>
      <vt:lpstr>TimingCats</vt:lpstr>
    </vt:vector>
  </TitlesOfParts>
  <Company>Creighton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Warrington, Brandon M.</dc:creator>
  <cp:lastModifiedBy>spahpolat</cp:lastModifiedBy>
  <dcterms:created xsi:type="dcterms:W3CDTF">2015-01-19T16:53:34Z</dcterms:created>
  <dcterms:modified xsi:type="dcterms:W3CDTF">2018-05-15T16:56:42Z</dcterms:modified>
</cp:coreProperties>
</file>